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110" windowWidth="16190" windowHeight="8880" tabRatio="661" activeTab="12"/>
  </bookViews>
  <sheets>
    <sheet name="Page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Page 8" sheetId="8" r:id="rId8"/>
    <sheet name="Figure 1" sheetId="9" r:id="rId9"/>
    <sheet name="Figure 2" sheetId="10" r:id="rId10"/>
    <sheet name="Figure 3" sheetId="11" r:id="rId11"/>
    <sheet name="Data" sheetId="12" r:id="rId12"/>
    <sheet name="SAVMT" sheetId="13" r:id="rId13"/>
  </sheets>
  <externalReferences>
    <externalReference r:id="rId16"/>
  </externalReferences>
  <definedNames>
    <definedName name="Current_Year">'Page 7'!$A$34</definedName>
    <definedName name="Current_Year2">'Page 8'!$A$34</definedName>
    <definedName name="Fig1_table">'Data'!$A$41:$F$353</definedName>
    <definedName name="Fig2_table">'Data'!$L$41:$Q$77</definedName>
    <definedName name="Page1_data">'Data'!$2:$4</definedName>
    <definedName name="Page2_table">'Data'!$A$8:$D$34</definedName>
    <definedName name="Page3_Description1">'Page 3'!$D$4</definedName>
    <definedName name="Page3_Description2">'Page 3'!$D$13</definedName>
    <definedName name="Page3_Description3">'Page 3'!$D$21</definedName>
    <definedName name="Page3_Description4">'Page 3'!$D$33</definedName>
    <definedName name="Page3_Description5">'Page 3'!$D$41</definedName>
    <definedName name="Page3_Description6">'Page 3'!$D$49</definedName>
    <definedName name="Page3_Table1">'Page 3'!$D$5:$P$56</definedName>
    <definedName name="Page4_Table" localSheetId="3">'Page 4'!$D$8:$L$69</definedName>
    <definedName name="Page4_Table">#REF!</definedName>
    <definedName name="Page4_Table_Total" localSheetId="3">'Page 4'!$P$59:$W$60</definedName>
    <definedName name="Page4_Table_Total">#REF!</definedName>
    <definedName name="Page4_Year1" localSheetId="3">'Page 4'!$E$5</definedName>
    <definedName name="Page4_Year1">#REF!</definedName>
    <definedName name="Page4_Year2" localSheetId="3">'Page 4'!$I$5</definedName>
    <definedName name="Page4_Year2">#REF!</definedName>
    <definedName name="Page5_Table" localSheetId="4">'Page 5'!$D$8:$L$69</definedName>
    <definedName name="Page5_Table">#REF!</definedName>
    <definedName name="Page5_Table_Total" localSheetId="4">'Page 5'!$P$59:$W$60</definedName>
    <definedName name="Page5_Table_Total">#REF!</definedName>
    <definedName name="Page5_Year1" localSheetId="4">'Page 5'!$E$5</definedName>
    <definedName name="Page5_Year1">#REF!</definedName>
    <definedName name="Page5_Year2" localSheetId="4">'Page 5'!$I$5</definedName>
    <definedName name="Page5_Year2">#REF!</definedName>
    <definedName name="Page6_Table" localSheetId="5">'Page 6'!$D$8:$L$67</definedName>
    <definedName name="Page6_Table">#REF!</definedName>
    <definedName name="Page6_Table_Total" localSheetId="5">'Page 6'!$Q$59:$W$60</definedName>
    <definedName name="Page6_Table_Total">#REF!</definedName>
    <definedName name="Page6_Table_web" localSheetId="5">'Page 6'!$D$8:$L$70</definedName>
    <definedName name="Page6_Table_web">#REF!</definedName>
    <definedName name="Page6_Year1" localSheetId="5">'Page 6'!$E$5</definedName>
    <definedName name="Page6_Year1">#REF!</definedName>
    <definedName name="Page6_Year2" localSheetId="5">'Page 6'!$I$5</definedName>
    <definedName name="Page6_Year2">#REF!</definedName>
    <definedName name="Page7_SubTable1">'Page 7'!$B$5:$D$63</definedName>
    <definedName name="Page7_SubTable2">'Page 7'!$F$5:$H$63</definedName>
    <definedName name="Page7_SubTable3">'Page 7'!$J$5:$L$63</definedName>
    <definedName name="Page7_SubTable4">'Page 7'!$N$5:$P$63</definedName>
    <definedName name="Page7_SubTable5">'Page 7'!$R$5:$T$63</definedName>
    <definedName name="Page8_SubTable1">'Page 8'!$B$5:$D$63</definedName>
    <definedName name="Page8_SubTable2">'Page 8'!$F$5:$H$63</definedName>
    <definedName name="Page8_SubTable3">'Page 8'!$J$5:$L$63</definedName>
    <definedName name="Page8_SubTable4">'Page 8'!$N$5:$P$63</definedName>
    <definedName name="Page8_SubTable5">'Page 8'!$R$5:$T$63</definedName>
    <definedName name="Previous_Year">'Page 7'!$A$2</definedName>
    <definedName name="Previous_Year2">'Page 8'!$A$2</definedName>
    <definedName name="_xlnm.Print_Area" localSheetId="8">'Figure 1'!$A$1:$K$57</definedName>
    <definedName name="_xlnm.Print_Area" localSheetId="9">'Figure 2'!$A$1:$K$57</definedName>
    <definedName name="_xlnm.Print_Area" localSheetId="1">'Page 2'!$A$1:$O$61</definedName>
    <definedName name="_xlnm.Print_Area" localSheetId="4">'Page 5'!$A$1:$L$71</definedName>
    <definedName name="_xlnm.Print_Area" localSheetId="7">'Page 8'!$A$1:$T$63</definedName>
    <definedName name="_xlnm.Print_Area" localSheetId="0">'Page1'!$A$1:$L$69</definedName>
    <definedName name="Report_Type">'Page1'!$E$2</definedName>
  </definedNames>
  <calcPr fullCalcOnLoad="1"/>
</workbook>
</file>

<file path=xl/sharedStrings.xml><?xml version="1.0" encoding="utf-8"?>
<sst xmlns="http://schemas.openxmlformats.org/spreadsheetml/2006/main" count="2785" uniqueCount="811">
  <si>
    <t>U. S. Department</t>
  </si>
  <si>
    <t>TRAFFIC VOLUME</t>
  </si>
  <si>
    <t>of Transportation</t>
  </si>
  <si>
    <t>Federal Highway</t>
  </si>
  <si>
    <t>TRENDS</t>
  </si>
  <si>
    <t>Administration</t>
  </si>
  <si>
    <t>Office of Highway</t>
  </si>
  <si>
    <t>Policy Information</t>
  </si>
  <si>
    <t>Travel on all roads and streets changed by</t>
  </si>
  <si>
    <t>(</t>
  </si>
  <si>
    <t>billion vehicle miles )</t>
  </si>
  <si>
    <t>billion vehicle miles.</t>
  </si>
  <si>
    <t>billion vehicle miles of travel.</t>
  </si>
  <si>
    <t>Change in Traffic as compared to same month last year.</t>
  </si>
  <si>
    <t>WEST</t>
  </si>
  <si>
    <t>NORTH CENTRAL</t>
  </si>
  <si>
    <t>NORTHEAST</t>
  </si>
  <si>
    <t>SOUTH GULF</t>
  </si>
  <si>
    <t>SOUTH ATLANTIC</t>
  </si>
  <si>
    <t>Note:</t>
  </si>
  <si>
    <t>All data for this month are preliminary. Revised values for the previous month are shown in Tables 1 and 2.</t>
  </si>
  <si>
    <t>Compiled with data on hand as of</t>
  </si>
  <si>
    <t>For information on total licensed drivers in the U.S. visit http://www.fhwa.dot.gov/policy/ohpi/hss/hsspubs.htm.</t>
  </si>
  <si>
    <t>Select the year of interest then Section 6 (Driver Licensing).</t>
  </si>
  <si>
    <t>For information on total registered motor vehicles in the U.S., visit http://www.fhwa.dot.gov/policy/ohpi/hss/hsspubs.htm</t>
  </si>
  <si>
    <t>Select the year of interest and Section 7 (Motor Vehicles).</t>
  </si>
  <si>
    <t xml:space="preserve">The larger changes to rural and urban travel are primarily because of the expansion in urban boundaries reflected in the 2010 census. </t>
  </si>
  <si>
    <t>Travel estimates for 2014 and beyond will also reflect this adjustment.</t>
  </si>
  <si>
    <t>Travel for the current month, the cumulative yearly total, as well as the moving 12-month total</t>
  </si>
  <si>
    <t>Travel in Millions of Vehicle Miles</t>
  </si>
  <si>
    <t>All Roads and Streets</t>
  </si>
  <si>
    <t>Year</t>
  </si>
  <si>
    <t>Year to Date</t>
  </si>
  <si>
    <t>Moving 12-Month</t>
  </si>
  <si>
    <t>Traffic Volume Trends is a monthly report based on hourly traffic count data. These data, collected at</t>
  </si>
  <si>
    <t>approximately 5,000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</si>
  <si>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</si>
  <si>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</si>
  <si>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travel for the current month. Because of the limited sample sizes, caution should be used with these estimates.</t>
  </si>
  <si>
    <t>The Highway Performance Monitoring System provides more accurate information on an annual basis.</t>
  </si>
  <si>
    <t>** System entries may not add to give "All Systems" total due to rounding for Page 2 to 8.</t>
  </si>
  <si>
    <t>Table - 1. Estimated Individual Monthly Motor Vehicle Travel in the United States**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</si>
  <si>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</si>
  <si>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</si>
  <si>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</si>
  <si>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</si>
  <si>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</si>
  <si>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</si>
  <si>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</si>
  <si>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</si>
  <si>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</si>
  <si>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</si>
  <si>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</si>
  <si>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</si>
  <si>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</si>
  <si>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</si>
  <si>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2020 Individual Monthly Vehicle-Miles of Travel in Billions</t>
  </si>
  <si>
    <t>INDEX</t>
  </si>
  <si>
    <t>Rural Interstate</t>
  </si>
  <si>
    <t>19.2</t>
  </si>
  <si>
    <t>17.7</t>
  </si>
  <si>
    <t>16.9</t>
  </si>
  <si>
    <t>12.1</t>
  </si>
  <si>
    <t>17.0</t>
  </si>
  <si>
    <t>19.7</t>
  </si>
  <si>
    <t>22.4</t>
  </si>
  <si>
    <t>21.5</t>
  </si>
  <si>
    <t>20.5</t>
  </si>
  <si>
    <t>21.3</t>
  </si>
  <si>
    <t>19.0</t>
  </si>
  <si>
    <t>Rural Other Arterial</t>
  </si>
  <si>
    <t>28.1</t>
  </si>
  <si>
    <t>26.7</t>
  </si>
  <si>
    <t>26.0</t>
  </si>
  <si>
    <t>20.0</t>
  </si>
  <si>
    <t>26.5</t>
  </si>
  <si>
    <t>31.0</t>
  </si>
  <si>
    <t>33.4</t>
  </si>
  <si>
    <t>31.9</t>
  </si>
  <si>
    <t>32.0</t>
  </si>
  <si>
    <t>28.4</t>
  </si>
  <si>
    <t>Other Rural</t>
  </si>
  <si>
    <t>25.2</t>
  </si>
  <si>
    <t>23.2</t>
  </si>
  <si>
    <t>23.4</t>
  </si>
  <si>
    <t>19.3</t>
  </si>
  <si>
    <t>24.4</t>
  </si>
  <si>
    <t>28.0</t>
  </si>
  <si>
    <t>29.7</t>
  </si>
  <si>
    <t>27.1</t>
  </si>
  <si>
    <t>28.2</t>
  </si>
  <si>
    <t>24.8</t>
  </si>
  <si>
    <t>Urban Interstate</t>
  </si>
  <si>
    <t>44.8</t>
  </si>
  <si>
    <t>41.2</t>
  </si>
  <si>
    <t>37.9</t>
  </si>
  <si>
    <t>35.0</t>
  </si>
  <si>
    <t>42.4</t>
  </si>
  <si>
    <t>42.0</t>
  </si>
  <si>
    <t>42.3</t>
  </si>
  <si>
    <t>43.8</t>
  </si>
  <si>
    <t>41.0</t>
  </si>
  <si>
    <t>42.7</t>
  </si>
  <si>
    <t>Urban Other Arterial</t>
  </si>
  <si>
    <t>91.1</t>
  </si>
  <si>
    <t>84.9</t>
  </si>
  <si>
    <t>78.7</t>
  </si>
  <si>
    <t>58.6</t>
  </si>
  <si>
    <t>73.6</t>
  </si>
  <si>
    <t>84.8</t>
  </si>
  <si>
    <t>89.0</t>
  </si>
  <si>
    <t>88.0</t>
  </si>
  <si>
    <t>85.7</t>
  </si>
  <si>
    <t>91.5</t>
  </si>
  <si>
    <t>81.6</t>
  </si>
  <si>
    <t>86.8</t>
  </si>
  <si>
    <t>Other Urban</t>
  </si>
  <si>
    <t>43.4</t>
  </si>
  <si>
    <t>40.0</t>
  </si>
  <si>
    <t>38.1</t>
  </si>
  <si>
    <t>29.2</t>
  </si>
  <si>
    <t>36.4</t>
  </si>
  <si>
    <t>41.4</t>
  </si>
  <si>
    <t>43.3</t>
  </si>
  <si>
    <t>40.6</t>
  </si>
  <si>
    <t>39.3</t>
  </si>
  <si>
    <t>42.5</t>
  </si>
  <si>
    <t>All Systems</t>
  </si>
  <si>
    <t>251.7</t>
  </si>
  <si>
    <t>233.7</t>
  </si>
  <si>
    <t>221.0</t>
  </si>
  <si>
    <t>166.0</t>
  </si>
  <si>
    <t>212.8</t>
  </si>
  <si>
    <t>247.3</t>
  </si>
  <si>
    <t>260.1</t>
  </si>
  <si>
    <t>252.8</t>
  </si>
  <si>
    <t>247.2</t>
  </si>
  <si>
    <t>259.1</t>
  </si>
  <si>
    <t>233.6</t>
  </si>
  <si>
    <t>244.2</t>
  </si>
  <si>
    <t>2021 Individual Monthly Vehicle-Miles of Travel in Billions</t>
  </si>
  <si>
    <t>17.9</t>
  </si>
  <si>
    <t>15.9</t>
  </si>
  <si>
    <t>20.6</t>
  </si>
  <si>
    <t>23.9</t>
  </si>
  <si>
    <t>31.2</t>
  </si>
  <si>
    <t>23.3</t>
  </si>
  <si>
    <t>21.0</t>
  </si>
  <si>
    <t>27.8</t>
  </si>
  <si>
    <t>38.4</t>
  </si>
  <si>
    <t>35.3</t>
  </si>
  <si>
    <t>45.4</t>
  </si>
  <si>
    <t>79.3</t>
  </si>
  <si>
    <t>74.1</t>
  </si>
  <si>
    <t>93.1</t>
  </si>
  <si>
    <t>38.3</t>
  </si>
  <si>
    <t>35.1</t>
  </si>
  <si>
    <t>223.2</t>
  </si>
  <si>
    <t>205.3</t>
  </si>
  <si>
    <t>263.0</t>
  </si>
  <si>
    <t>* Percent Change In Individual Monthly Travel 2020 vs. 2021</t>
  </si>
  <si>
    <t>-6.7</t>
  </si>
  <si>
    <t>-10.5</t>
  </si>
  <si>
    <t>22.0</t>
  </si>
  <si>
    <t>-7.7</t>
  </si>
  <si>
    <t>-10.4</t>
  </si>
  <si>
    <t>20.1</t>
  </si>
  <si>
    <t>-7.2</t>
  </si>
  <si>
    <t>-9.3</t>
  </si>
  <si>
    <t>18.7</t>
  </si>
  <si>
    <t>-14.2</t>
  </si>
  <si>
    <t>-12.9</t>
  </si>
  <si>
    <t>-12.7</t>
  </si>
  <si>
    <t>18.3</t>
  </si>
  <si>
    <t>-11.7</t>
  </si>
  <si>
    <t>-12.2</t>
  </si>
  <si>
    <t>17.4</t>
  </si>
  <si>
    <t>-11.3</t>
  </si>
  <si>
    <t>-12.1</t>
  </si>
  <si>
    <t>Table - 2. Estimated Cumulative Monthly Motor Vehicle Travel in the United States**</t>
  </si>
  <si>
    <t>2020 Cumulative Monthly Vehicle-Miles of Travel in Billions</t>
  </si>
  <si>
    <t>36.9</t>
  </si>
  <si>
    <t>53.8</t>
  </si>
  <si>
    <t>66.0</t>
  </si>
  <si>
    <t>82.9</t>
  </si>
  <si>
    <t>102.7</t>
  </si>
  <si>
    <t>125.0</t>
  </si>
  <si>
    <t>146.5</t>
  </si>
  <si>
    <t>167.1</t>
  </si>
  <si>
    <t>188.4</t>
  </si>
  <si>
    <t>207.6</t>
  </si>
  <si>
    <t>226.6</t>
  </si>
  <si>
    <t>54.8</t>
  </si>
  <si>
    <t>80.8</t>
  </si>
  <si>
    <t>100.8</t>
  </si>
  <si>
    <t>127.3</t>
  </si>
  <si>
    <t>158.3</t>
  </si>
  <si>
    <t>191.7</t>
  </si>
  <si>
    <t>223.7</t>
  </si>
  <si>
    <t>254.7</t>
  </si>
  <si>
    <t>286.7</t>
  </si>
  <si>
    <t>314.7</t>
  </si>
  <si>
    <t>343.1</t>
  </si>
  <si>
    <t>48.3</t>
  </si>
  <si>
    <t>71.7</t>
  </si>
  <si>
    <t>91.0</t>
  </si>
  <si>
    <t>115.4</t>
  </si>
  <si>
    <t>143.3</t>
  </si>
  <si>
    <t>173.0</t>
  </si>
  <si>
    <t>201.1</t>
  </si>
  <si>
    <t>228.2</t>
  </si>
  <si>
    <t>256.3</t>
  </si>
  <si>
    <t>280.8</t>
  </si>
  <si>
    <t>305.6</t>
  </si>
  <si>
    <t>85.9</t>
  </si>
  <si>
    <t>123.8</t>
  </si>
  <si>
    <t>150.6</t>
  </si>
  <si>
    <t>185.5</t>
  </si>
  <si>
    <t>228.0</t>
  </si>
  <si>
    <t>270.4</t>
  </si>
  <si>
    <t>312.4</t>
  </si>
  <si>
    <t>354.7</t>
  </si>
  <si>
    <t>398.6</t>
  </si>
  <si>
    <t>439.6</t>
  </si>
  <si>
    <t>482.3</t>
  </si>
  <si>
    <t>176.0</t>
  </si>
  <si>
    <t>313.3</t>
  </si>
  <si>
    <t>386.9</t>
  </si>
  <si>
    <t>471.7</t>
  </si>
  <si>
    <t>560.6</t>
  </si>
  <si>
    <t>648.6</t>
  </si>
  <si>
    <t>734.3</t>
  </si>
  <si>
    <t>825.8</t>
  </si>
  <si>
    <t>907.4</t>
  </si>
  <si>
    <t>994.1</t>
  </si>
  <si>
    <t>83.4</t>
  </si>
  <si>
    <t>121.5</t>
  </si>
  <si>
    <t>150.7</t>
  </si>
  <si>
    <t>187.1</t>
  </si>
  <si>
    <t>228.5</t>
  </si>
  <si>
    <t>271.8</t>
  </si>
  <si>
    <t>312.9</t>
  </si>
  <si>
    <t>353.6</t>
  </si>
  <si>
    <t>395.9</t>
  </si>
  <si>
    <t>435.1</t>
  </si>
  <si>
    <t>477.6</t>
  </si>
  <si>
    <t>485.4</t>
  </si>
  <si>
    <t>706.3</t>
  </si>
  <si>
    <t>872.3</t>
  </si>
  <si>
    <t>1085.1</t>
  </si>
  <si>
    <t>1332.4</t>
  </si>
  <si>
    <t>1592.5</t>
  </si>
  <si>
    <t>1845.3</t>
  </si>
  <si>
    <t>2092.5</t>
  </si>
  <si>
    <t>2351.6</t>
  </si>
  <si>
    <t>2585.2</t>
  </si>
  <si>
    <t>2829.4</t>
  </si>
  <si>
    <t>2021 Cumulative Monthly Vehicle-Miles of Travel in Billions</t>
  </si>
  <si>
    <t>33.8</t>
  </si>
  <si>
    <t>54.4</t>
  </si>
  <si>
    <t>49.9</t>
  </si>
  <si>
    <t>81.1</t>
  </si>
  <si>
    <t>44.3</t>
  </si>
  <si>
    <t>72.1</t>
  </si>
  <si>
    <t>73.7</t>
  </si>
  <si>
    <t>119.2</t>
  </si>
  <si>
    <t>153.4</t>
  </si>
  <si>
    <t>246.5</t>
  </si>
  <si>
    <t>73.4</t>
  </si>
  <si>
    <t>118.2</t>
  </si>
  <si>
    <t>428.5</t>
  </si>
  <si>
    <t>691.5</t>
  </si>
  <si>
    <t>* Percent Change In Cumulative Monthly Travel 2020 vs. 2021</t>
  </si>
  <si>
    <t>-8.5</t>
  </si>
  <si>
    <t>1.1</t>
  </si>
  <si>
    <t>-9.0</t>
  </si>
  <si>
    <t>0.3</t>
  </si>
  <si>
    <t>-8.2</t>
  </si>
  <si>
    <t>0.6</t>
  </si>
  <si>
    <t>-3.7</t>
  </si>
  <si>
    <t>-12.8</t>
  </si>
  <si>
    <t>-3.2</t>
  </si>
  <si>
    <t>-12.0</t>
  </si>
  <si>
    <t>-2.7</t>
  </si>
  <si>
    <t>-2.1</t>
  </si>
  <si>
    <t xml:space="preserve">* Percent change is based on vehicle travel in millions of miles. </t>
  </si>
  <si>
    <t>Table - 3. Changes on Rural Arterial Roads by Region and State**</t>
  </si>
  <si>
    <t>Region And State</t>
  </si>
  <si>
    <t>Number of Stations</t>
  </si>
  <si>
    <t>Vehicle-Miles (Millions)</t>
  </si>
  <si>
    <t>Percent Change</t>
  </si>
  <si>
    <t>Northeast</t>
  </si>
  <si>
    <t>STATIONS</t>
  </si>
  <si>
    <t>CMILES</t>
  </si>
  <si>
    <t>PMILES</t>
  </si>
  <si>
    <t>CCHANGE</t>
  </si>
  <si>
    <t>PSTATIONS</t>
  </si>
  <si>
    <t>PCMILES</t>
  </si>
  <si>
    <t>PPMILES</t>
  </si>
  <si>
    <t>PCHANGE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</si>
  <si>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</si>
  <si>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</si>
  <si>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</si>
  <si>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</si>
  <si>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</si>
  <si>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</si>
  <si>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</si>
  <si>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</si>
  <si>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</si>
  <si>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Subtotal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</si>
  <si>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</si>
  <si>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</si>
  <si>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</si>
  <si>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</si>
  <si>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</si>
  <si>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</si>
  <si>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</si>
  <si>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</si>
  <si>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</si>
  <si>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</si>
  <si>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</si>
  <si>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</si>
  <si>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</si>
  <si>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</si>
  <si>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</si>
  <si>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</si>
  <si>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</si>
  <si>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</si>
  <si>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</si>
  <si>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</si>
  <si>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</si>
  <si>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</si>
  <si>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</si>
  <si>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</si>
  <si>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</si>
  <si>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</si>
  <si>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</si>
  <si>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</si>
  <si>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</si>
  <si>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</si>
  <si>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</si>
  <si>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</si>
  <si>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</si>
  <si>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</si>
  <si>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</si>
  <si>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</si>
  <si>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</si>
  <si>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</si>
  <si>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</si>
  <si>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</si>
  <si>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</si>
  <si>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</si>
  <si>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</si>
  <si>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</si>
  <si>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</si>
  <si>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</si>
  <si>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</si>
  <si>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</si>
  <si>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Table - 4. Changes on Urban Arterial Roads by Region and State**</t>
  </si>
  <si>
    <t>Table - 5. Changes on ALL* Estimated Roads by Region and State**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</si>
  <si>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</si>
  <si>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* All Estimated roads include travel from Table 3 and 4 plus remaining roads.</t>
  </si>
  <si>
    <t>Table - 6. Estimated Rural Vehicle Miles (Millions) and Percent Change from Same Period Previous Year**</t>
  </si>
  <si>
    <t>Year-2020</t>
  </si>
  <si>
    <t>%</t>
  </si>
  <si>
    <t>Total Rural</t>
  </si>
  <si>
    <t>F</t>
  </si>
  <si>
    <t>P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</si>
  <si>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</si>
  <si>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</si>
  <si>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</si>
  <si>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</si>
  <si>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</si>
  <si>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</si>
  <si>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</si>
  <si>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</si>
  <si>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</si>
  <si>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</si>
  <si>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</si>
  <si>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</si>
  <si>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</si>
  <si>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</si>
  <si>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</si>
  <si>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</si>
  <si>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</si>
  <si>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</si>
  <si>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Year-2021</t>
  </si>
  <si>
    <t>Table - 7. Estimated Urban Vehicle Miles (Millions) and Percent Change from Same Period Previous Year**</t>
  </si>
  <si>
    <t>Total Urban</t>
  </si>
  <si>
    <t>Date</t>
  </si>
  <si>
    <t>Annual Vehicle-Distance Traveled (Billion Miles)</t>
  </si>
  <si>
    <t>Figure 2 - Travel on U.S. Highways by Month</t>
  </si>
  <si>
    <t>Urban Highways- Average Daily Vehicle-Distance Traveled(Billion Miles)</t>
  </si>
  <si>
    <t>Rural Highways- Average Daily Vehicle-Distance Traveled(Billion Miles)</t>
  </si>
  <si>
    <t>Page 1</t>
  </si>
  <si>
    <t>YEAR_RECORD</t>
  </si>
  <si>
    <t>CURRENTMONTH</t>
  </si>
  <si>
    <t>WE_TRAVEL</t>
  </si>
  <si>
    <t>NC_TRAVEL</t>
  </si>
  <si>
    <t>SG_TRAVEL</t>
  </si>
  <si>
    <t>NE_TRAVEL</t>
  </si>
  <si>
    <t>SA_TRAVEL</t>
  </si>
  <si>
    <t>RTOTAL</t>
  </si>
  <si>
    <t>UTOTAL</t>
  </si>
  <si>
    <t>TOTALTRAVEL</t>
  </si>
  <si>
    <t>WE_CHANGE</t>
  </si>
  <si>
    <t>NC_CHANGE</t>
  </si>
  <si>
    <t>SG_CHANGE</t>
  </si>
  <si>
    <t>NE_CHANGE</t>
  </si>
  <si>
    <t>SA_CHANGE</t>
  </si>
  <si>
    <t>TOTAL_CHANGE</t>
  </si>
  <si>
    <t>CUMULATIVE</t>
  </si>
  <si>
    <t>CUMULATIVEPERCHANGE</t>
  </si>
  <si>
    <t>BASE_EOY</t>
  </si>
  <si>
    <t>CURRENTDATE</t>
  </si>
  <si>
    <t>CURRCUMULATIVE</t>
  </si>
  <si>
    <t>LAST_YEAR</t>
  </si>
  <si>
    <t>PUBLISH_DATE</t>
  </si>
  <si>
    <t>TOTAL_CHANGE_NUM</t>
  </si>
  <si>
    <t>CUMULATIVE_NUM</t>
  </si>
  <si>
    <t>HPMS_Year</t>
  </si>
  <si>
    <t>2021</t>
  </si>
  <si>
    <t>March</t>
  </si>
  <si>
    <t>57.8</t>
  </si>
  <si>
    <t>55.8</t>
  </si>
  <si>
    <t>56.3</t>
  </si>
  <si>
    <t>33.9</t>
  </si>
  <si>
    <t>59.1</t>
  </si>
  <si>
    <t>79.6</t>
  </si>
  <si>
    <t>183.3</t>
  </si>
  <si>
    <t>22.3</t>
  </si>
  <si>
    <t>18.0</t>
  </si>
  <si>
    <t>17.5</t>
  </si>
  <si>
    <t>-16.0</t>
  </si>
  <si>
    <t>2019</t>
  </si>
  <si>
    <t>May5,2021</t>
  </si>
  <si>
    <t>February 2020</t>
  </si>
  <si>
    <t>May 05,2021</t>
  </si>
  <si>
    <t>-14.9</t>
  </si>
  <si>
    <t>Page 2 - table</t>
  </si>
  <si>
    <t>year_record</t>
  </si>
  <si>
    <t>tmonth</t>
  </si>
  <si>
    <t>yearToDate</t>
  </si>
  <si>
    <t>moving</t>
  </si>
  <si>
    <t>1996</t>
  </si>
  <si>
    <t>204172.000000</t>
  </si>
  <si>
    <t>564198.000000</t>
  </si>
  <si>
    <t>2420856.000000</t>
  </si>
  <si>
    <t>1997</t>
  </si>
  <si>
    <t>211952.000000</t>
  </si>
  <si>
    <t>586028.000000</t>
  </si>
  <si>
    <t>2504031.000000</t>
  </si>
  <si>
    <t>1998</t>
  </si>
  <si>
    <t>214222.000000</t>
  </si>
  <si>
    <t>598259.000000</t>
  </si>
  <si>
    <t>2572603.000000</t>
  </si>
  <si>
    <t>1999</t>
  </si>
  <si>
    <t>220763.000000</t>
  </si>
  <si>
    <t>605830.000000</t>
  </si>
  <si>
    <t>2632934.000000</t>
  </si>
  <si>
    <t>2000</t>
  </si>
  <si>
    <t>232490.000000</t>
  </si>
  <si>
    <t>635193.000000</t>
  </si>
  <si>
    <t>2708822.000000</t>
  </si>
  <si>
    <t>2001</t>
  </si>
  <si>
    <t>232587.000000</t>
  </si>
  <si>
    <t>643149.000000</t>
  </si>
  <si>
    <t>2754882.000000</t>
  </si>
  <si>
    <t>2002</t>
  </si>
  <si>
    <t>236070.000000</t>
  </si>
  <si>
    <t>659522.000000</t>
  </si>
  <si>
    <t>2811984.000000</t>
  </si>
  <si>
    <t>2003</t>
  </si>
  <si>
    <t>236679.000000</t>
  </si>
  <si>
    <t>658890.000000</t>
  </si>
  <si>
    <t>2854878.000000</t>
  </si>
  <si>
    <t>2004</t>
  </si>
  <si>
    <t>251403.000000</t>
  </si>
  <si>
    <t>687562.000000</t>
  </si>
  <si>
    <t>2918894.000000</t>
  </si>
  <si>
    <t>2005</t>
  </si>
  <si>
    <t>253182.000000</t>
  </si>
  <si>
    <t>697225.000000</t>
  </si>
  <si>
    <t>2974451.000000</t>
  </si>
  <si>
    <t>2006</t>
  </si>
  <si>
    <t>256623.000000</t>
  </si>
  <si>
    <t>710616.000000</t>
  </si>
  <si>
    <t>3002821.000000</t>
  </si>
  <si>
    <t>2007</t>
  </si>
  <si>
    <t>259638.000000</t>
  </si>
  <si>
    <t>712492.000000</t>
  </si>
  <si>
    <t>3015992.000000</t>
  </si>
  <si>
    <t>2008</t>
  </si>
  <si>
    <t>252343.000000</t>
  </si>
  <si>
    <t>706599.000000</t>
  </si>
  <si>
    <t>3023929.000000</t>
  </si>
  <si>
    <t>2009</t>
  </si>
  <si>
    <t>249741.000000</t>
  </si>
  <si>
    <t>692914.000000</t>
  </si>
  <si>
    <t>2959824.000000</t>
  </si>
  <si>
    <t>2010</t>
  </si>
  <si>
    <t>254238.000000</t>
  </si>
  <si>
    <t>685711.000000</t>
  </si>
  <si>
    <t>2949561.000000</t>
  </si>
  <si>
    <t>2011</t>
  </si>
  <si>
    <t>253124.000000</t>
  </si>
  <si>
    <t>690378.000000</t>
  </si>
  <si>
    <t>2971933.000000</t>
  </si>
  <si>
    <t>2012</t>
  </si>
  <si>
    <t>256166.000000</t>
  </si>
  <si>
    <t>701890.000000</t>
  </si>
  <si>
    <t>2961914.000000</t>
  </si>
  <si>
    <t>2013</t>
  </si>
  <si>
    <t>253026.000000</t>
  </si>
  <si>
    <t>698248.000000</t>
  </si>
  <si>
    <t>2964927.000000</t>
  </si>
  <si>
    <t>2014</t>
  </si>
  <si>
    <t>253424.000000</t>
  </si>
  <si>
    <t>693785.000000</t>
  </si>
  <si>
    <t>2983818.000000</t>
  </si>
  <si>
    <t>2015</t>
  </si>
  <si>
    <t>258017.000000</t>
  </si>
  <si>
    <t>708735.000000</t>
  </si>
  <si>
    <t>3040606.000000</t>
  </si>
  <si>
    <t>2016</t>
  </si>
  <si>
    <t>265147.000000</t>
  </si>
  <si>
    <t>727837.000000</t>
  </si>
  <si>
    <t>3114474.000000</t>
  </si>
  <si>
    <t>2017</t>
  </si>
  <si>
    <t>268343.000000</t>
  </si>
  <si>
    <t>736587.000000</t>
  </si>
  <si>
    <t>3183158.000000</t>
  </si>
  <si>
    <t>2018</t>
  </si>
  <si>
    <t>270705.000000</t>
  </si>
  <si>
    <t>743201.000000</t>
  </si>
  <si>
    <t>3218961.000000</t>
  </si>
  <si>
    <t>272537.000000</t>
  </si>
  <si>
    <t>748400.000000</t>
  </si>
  <si>
    <t>3245525.000000</t>
  </si>
  <si>
    <t>2020</t>
  </si>
  <si>
    <t>220982.000000</t>
  </si>
  <si>
    <t>706350.000000</t>
  </si>
  <si>
    <t>3218242.000000</t>
  </si>
  <si>
    <t>262957.000000</t>
  </si>
  <si>
    <t>691474.000000</t>
  </si>
  <si>
    <t>2814487.000000</t>
  </si>
  <si>
    <t>Figure 1</t>
  </si>
  <si>
    <t>Figure 2</t>
  </si>
  <si>
    <t>MONTH_RECORD</t>
  </si>
  <si>
    <t>MONTHNAME</t>
  </si>
  <si>
    <t>VDT</t>
  </si>
  <si>
    <t>RVDT</t>
  </si>
  <si>
    <t>NUMBER_MONTH</t>
  </si>
  <si>
    <t>UVDT</t>
  </si>
  <si>
    <t>Rural Table</t>
  </si>
  <si>
    <t>Urban</t>
  </si>
  <si>
    <t>1</t>
  </si>
  <si>
    <t>January</t>
  </si>
  <si>
    <t>2490</t>
  </si>
  <si>
    <t>2</t>
  </si>
  <si>
    <t>February</t>
  </si>
  <si>
    <t>2497</t>
  </si>
  <si>
    <t>3</t>
  </si>
  <si>
    <t>2505</t>
  </si>
  <si>
    <t>4</t>
  </si>
  <si>
    <t>April</t>
  </si>
  <si>
    <t>2511</t>
  </si>
  <si>
    <t>5</t>
  </si>
  <si>
    <t>2518</t>
  </si>
  <si>
    <t>6</t>
  </si>
  <si>
    <t>June</t>
  </si>
  <si>
    <t>2524</t>
  </si>
  <si>
    <t>7</t>
  </si>
  <si>
    <t>July</t>
  </si>
  <si>
    <t>2536</t>
  </si>
  <si>
    <t>8</t>
  </si>
  <si>
    <t>August</t>
  </si>
  <si>
    <t>2540</t>
  </si>
  <si>
    <t>9</t>
  </si>
  <si>
    <t>September</t>
  </si>
  <si>
    <t>2546</t>
  </si>
  <si>
    <t>10</t>
  </si>
  <si>
    <t>October</t>
  </si>
  <si>
    <t>2551</t>
  </si>
  <si>
    <t>11</t>
  </si>
  <si>
    <t>November</t>
  </si>
  <si>
    <t>2553</t>
  </si>
  <si>
    <t>12</t>
  </si>
  <si>
    <t>December</t>
  </si>
  <si>
    <t>2559</t>
  </si>
  <si>
    <t>2566</t>
  </si>
  <si>
    <t>2569</t>
  </si>
  <si>
    <t>2571</t>
  </si>
  <si>
    <t>2578</t>
  </si>
  <si>
    <t>2580</t>
  </si>
  <si>
    <t>2587</t>
  </si>
  <si>
    <t>2590</t>
  </si>
  <si>
    <t>2594</t>
  </si>
  <si>
    <t>2599</t>
  </si>
  <si>
    <t>2607</t>
  </si>
  <si>
    <t>2616</t>
  </si>
  <si>
    <t>2625</t>
  </si>
  <si>
    <t>2622</t>
  </si>
  <si>
    <t>2626</t>
  </si>
  <si>
    <t>2633</t>
  </si>
  <si>
    <t>2636</t>
  </si>
  <si>
    <t>2639</t>
  </si>
  <si>
    <t>2646</t>
  </si>
  <si>
    <t>2649</t>
  </si>
  <si>
    <t>2654</t>
  </si>
  <si>
    <t>2659</t>
  </si>
  <si>
    <t>2664</t>
  </si>
  <si>
    <t>2675</t>
  </si>
  <si>
    <t>2680</t>
  </si>
  <si>
    <t>2689</t>
  </si>
  <si>
    <t>2697</t>
  </si>
  <si>
    <t>2708</t>
  </si>
  <si>
    <t>2715</t>
  </si>
  <si>
    <t>2727</t>
  </si>
  <si>
    <t>2734</t>
  </si>
  <si>
    <t>2736</t>
  </si>
  <si>
    <t>2742</t>
  </si>
  <si>
    <t>2746</t>
  </si>
  <si>
    <t>2748</t>
  </si>
  <si>
    <t>2749</t>
  </si>
  <si>
    <t>2753</t>
  </si>
  <si>
    <t>2755</t>
  </si>
  <si>
    <t>2756</t>
  </si>
  <si>
    <t>2761</t>
  </si>
  <si>
    <t>2763</t>
  </si>
  <si>
    <t>2768</t>
  </si>
  <si>
    <t>2773</t>
  </si>
  <si>
    <t>2771</t>
  </si>
  <si>
    <t>2776</t>
  </si>
  <si>
    <t>2784</t>
  </si>
  <si>
    <t>2796</t>
  </si>
  <si>
    <t>2801</t>
  </si>
  <si>
    <t>2808</t>
  </si>
  <si>
    <t>2811</t>
  </si>
  <si>
    <t>2815</t>
  </si>
  <si>
    <t>2822</t>
  </si>
  <si>
    <t>2827</t>
  </si>
  <si>
    <t>2833</t>
  </si>
  <si>
    <t>2839</t>
  </si>
  <si>
    <t>2847</t>
  </si>
  <si>
    <t>2852</t>
  </si>
  <si>
    <t>2856</t>
  </si>
  <si>
    <t>2860</t>
  </si>
  <si>
    <t>2857</t>
  </si>
  <si>
    <t>2859</t>
  </si>
  <si>
    <t>2864</t>
  </si>
  <si>
    <t>2870</t>
  </si>
  <si>
    <t>2872</t>
  </si>
  <si>
    <t>2875</t>
  </si>
  <si>
    <t>2883</t>
  </si>
  <si>
    <t>2886</t>
  </si>
  <si>
    <t>2891</t>
  </si>
  <si>
    <t>2894</t>
  </si>
  <si>
    <t>2904</t>
  </si>
  <si>
    <t>2918</t>
  </si>
  <si>
    <t>2930</t>
  </si>
  <si>
    <t>2934</t>
  </si>
  <si>
    <t>2939</t>
  </si>
  <si>
    <t>2943</t>
  </si>
  <si>
    <t>2945</t>
  </si>
  <si>
    <t>2952</t>
  </si>
  <si>
    <t>2958</t>
  </si>
  <si>
    <t>2964</t>
  </si>
  <si>
    <t>2966</t>
  </si>
  <si>
    <t>2972</t>
  </si>
  <si>
    <t>2974</t>
  </si>
  <si>
    <t>2980</t>
  </si>
  <si>
    <t>2987</t>
  </si>
  <si>
    <t>2988</t>
  </si>
  <si>
    <t>2990</t>
  </si>
  <si>
    <t>2985</t>
  </si>
  <si>
    <t>2989</t>
  </si>
  <si>
    <t>2998</t>
  </si>
  <si>
    <t>2999</t>
  </si>
  <si>
    <t>3003</t>
  </si>
  <si>
    <t>3010</t>
  </si>
  <si>
    <t>3012</t>
  </si>
  <si>
    <t>3014</t>
  </si>
  <si>
    <t>3015</t>
  </si>
  <si>
    <t>3013</t>
  </si>
  <si>
    <t>3016</t>
  </si>
  <si>
    <t>3018</t>
  </si>
  <si>
    <t>3023</t>
  </si>
  <si>
    <t>3024</t>
  </si>
  <si>
    <t>3028</t>
  </si>
  <si>
    <t>3034</t>
  </si>
  <si>
    <t>3037</t>
  </si>
  <si>
    <t>3038</t>
  </si>
  <si>
    <t>3030</t>
  </si>
  <si>
    <t>3029</t>
  </si>
  <si>
    <t>3031</t>
  </si>
  <si>
    <t>3022</t>
  </si>
  <si>
    <t>3007</t>
  </si>
  <si>
    <t>3002</t>
  </si>
  <si>
    <t>2992</t>
  </si>
  <si>
    <t>2986</t>
  </si>
  <si>
    <t>2981</t>
  </si>
  <si>
    <t>2971</t>
  </si>
  <si>
    <t>2973</t>
  </si>
  <si>
    <t>2963</t>
  </si>
  <si>
    <t>2961</t>
  </si>
  <si>
    <t>2960</t>
  </si>
  <si>
    <t>2957</t>
  </si>
  <si>
    <t>2959</t>
  </si>
  <si>
    <t>2956</t>
  </si>
  <si>
    <t>2951</t>
  </si>
  <si>
    <t>2944</t>
  </si>
  <si>
    <t>2948</t>
  </si>
  <si>
    <t>2950</t>
  </si>
  <si>
    <t>2953</t>
  </si>
  <si>
    <t>2967</t>
  </si>
  <si>
    <t>2968</t>
  </si>
  <si>
    <t>2965</t>
  </si>
  <si>
    <t>2955</t>
  </si>
  <si>
    <t>2947</t>
  </si>
  <si>
    <t>2962</t>
  </si>
  <si>
    <t>2969</t>
  </si>
  <si>
    <t>2977</t>
  </si>
  <si>
    <t>2983</t>
  </si>
  <si>
    <t>2991</t>
  </si>
  <si>
    <t>2994</t>
  </si>
  <si>
    <t>3000</t>
  </si>
  <si>
    <t>3001</t>
  </si>
  <si>
    <t>3006</t>
  </si>
  <si>
    <t>3039</t>
  </si>
  <si>
    <t>3045</t>
  </si>
  <si>
    <t>3050</t>
  </si>
  <si>
    <t>3058</t>
  </si>
  <si>
    <t>3066</t>
  </si>
  <si>
    <t>3069</t>
  </si>
  <si>
    <t>3076</t>
  </si>
  <si>
    <t>3079</t>
  </si>
  <si>
    <t>3087</t>
  </si>
  <si>
    <t>3094</t>
  </si>
  <si>
    <t>3101</t>
  </si>
  <si>
    <t>3107</t>
  </si>
  <si>
    <t>3114</t>
  </si>
  <si>
    <t>3121</t>
  </si>
  <si>
    <t>3128</t>
  </si>
  <si>
    <t>3134</t>
  </si>
  <si>
    <t>3141</t>
  </si>
  <si>
    <t>3148</t>
  </si>
  <si>
    <t>3155</t>
  </si>
  <si>
    <t>3163</t>
  </si>
  <si>
    <t>3169</t>
  </si>
  <si>
    <t>3175</t>
  </si>
  <si>
    <t>3178</t>
  </si>
  <si>
    <t>3181</t>
  </si>
  <si>
    <t>3184</t>
  </si>
  <si>
    <t>3187</t>
  </si>
  <si>
    <t>3190</t>
  </si>
  <si>
    <t>3193</t>
  </si>
  <si>
    <t>3197</t>
  </si>
  <si>
    <t>3201</t>
  </si>
  <si>
    <t>3204</t>
  </si>
  <si>
    <t>3207</t>
  </si>
  <si>
    <t>3210</t>
  </si>
  <si>
    <t>3213</t>
  </si>
  <si>
    <t>3215</t>
  </si>
  <si>
    <t>3217</t>
  </si>
  <si>
    <t>3220</t>
  </si>
  <si>
    <t>3222</t>
  </si>
  <si>
    <t>3225</t>
  </si>
  <si>
    <t>3228</t>
  </si>
  <si>
    <t>3230</t>
  </si>
  <si>
    <t>3232</t>
  </si>
  <si>
    <t>3234</t>
  </si>
  <si>
    <t>3236</t>
  </si>
  <si>
    <t>3238</t>
  </si>
  <si>
    <t>3240</t>
  </si>
  <si>
    <t>3242</t>
  </si>
  <si>
    <t>3243</t>
  </si>
  <si>
    <t>3245</t>
  </si>
  <si>
    <t>3247</t>
  </si>
  <si>
    <t>3249</t>
  </si>
  <si>
    <t>3250</t>
  </si>
  <si>
    <t>3252</t>
  </si>
  <si>
    <t>3254</t>
  </si>
  <si>
    <t>3256</t>
  </si>
  <si>
    <t>3258</t>
  </si>
  <si>
    <t>3260</t>
  </si>
  <si>
    <t>3262</t>
  </si>
  <si>
    <t>3267</t>
  </si>
  <si>
    <t>3272</t>
  </si>
  <si>
    <t>3109</t>
  </si>
  <si>
    <t>3036</t>
  </si>
  <si>
    <t>2932</t>
  </si>
  <si>
    <t>2910</t>
  </si>
  <si>
    <t>2858</t>
  </si>
  <si>
    <t>2830</t>
  </si>
  <si>
    <t>2772</t>
  </si>
  <si>
    <t>2814</t>
  </si>
  <si>
    <t>313</t>
  </si>
  <si>
    <t>314</t>
  </si>
  <si>
    <t>315</t>
  </si>
  <si>
    <t>316</t>
  </si>
  <si>
    <t>317</t>
  </si>
  <si>
    <t>318</t>
  </si>
  <si>
    <t>The seasonally adjusted vehicle miles traveled for March 2021 is 261.1 billion miles,</t>
  </si>
  <si>
    <t>Figure 3: Seasonally Adjusted Vehicle Miles Traveled by Month</t>
  </si>
  <si>
    <t>Seasonally adjusted data are modeled by the Bureau of Transportation Statistics, Office of the Assistant Secretary for Research and Technology, U.S. Department of Transportation</t>
  </si>
  <si>
    <t>See http://www.transtats.bts.gov/OSEA/SeasonalAdjustment/ for additional seasonally adjusted travel data and information.</t>
  </si>
  <si>
    <t>VMT</t>
  </si>
  <si>
    <t>Seasonally Adjusted VMT (2000 to present)</t>
  </si>
  <si>
    <r>
      <t xml:space="preserve">an </t>
    </r>
    <r>
      <rPr>
        <b/>
        <sz val="14"/>
        <rFont val="Verdana"/>
        <family val="2"/>
      </rPr>
      <t>18.5%</t>
    </r>
    <r>
      <rPr>
        <sz val="14"/>
        <rFont val="Verdana"/>
        <family val="2"/>
      </rPr>
      <t xml:space="preserve"> (40.7 billion vehicle miles) increase over March 2020. It also represents </t>
    </r>
  </si>
  <si>
    <t>a 6.2% increase (15.2 billion vehicle miles) compared with February 2021.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</si>
</sst>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%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mmmm\ yyyy"/>
    <numFmt numFmtId="171" formatCode="0.0%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yyyy"/>
    <numFmt numFmtId="177" formatCode="mmm"/>
    <numFmt numFmtId="178" formatCode="[$-409]h:mm:ss\ AM/PM"/>
    <numFmt numFmtId="179" formatCode="#,##0.0"/>
    <numFmt numFmtId="180" formatCode="0;[Red]0"/>
    <numFmt numFmtId="181" formatCode="[$-409]mmm\-yy;@"/>
    <numFmt numFmtId="182" formatCode="0.00;[Red]0.00"/>
    <numFmt numFmtId="183" formatCode="0.0;[Red]0.0"/>
    <numFmt numFmtId="184" formatCode="#,##0;[Red]#,##0"/>
    <numFmt numFmtId="185" formatCode="mmmm"/>
    <numFmt numFmtId="186" formatCode="[Red]\-0.00;[Red]\-0.0"/>
    <numFmt numFmtId="187" formatCode="#,##0.0_);[Red]\-#,##0.0"/>
    <numFmt numFmtId="188" formatCode="0.0;[Red]\-0.0"/>
    <numFmt numFmtId="189" formatCode="[$-409]mmmm\ d\,\ yyyy;@"/>
    <numFmt numFmtId="190" formatCode="_(* #,##0_);_(* \(#,##0\);_ &quot; -&quot;"/>
    <numFmt numFmtId="191" formatCode="[Black][&gt;-0.05]#,##0.0;[Red][&lt;-0.01]\-#,##0.0;General"/>
  </numFmts>
  <fonts count="68">
    <font>
      <sz val="10"/>
      <name val="Arial"/>
      <family val="0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4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Verdana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sz val="22"/>
      <name val="Verdana"/>
      <family val="2"/>
    </font>
    <font>
      <sz val="8.25"/>
      <color indexed="8"/>
      <name val="Arial"/>
      <family val="2"/>
    </font>
    <font>
      <sz val="8.75"/>
      <color indexed="8"/>
      <name val="Arial"/>
      <family val="2"/>
    </font>
    <font>
      <sz val="7.4"/>
      <color indexed="8"/>
      <name val="Arial"/>
      <family val="2"/>
    </font>
    <font>
      <sz val="9"/>
      <color indexed="8"/>
      <name val="Arial"/>
      <family val="2"/>
    </font>
    <font>
      <sz val="7.5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onsolas"/>
      <family val="3"/>
    </font>
    <font>
      <b/>
      <sz val="8.25"/>
      <color indexed="8"/>
      <name val="Arial"/>
      <family val="2"/>
    </font>
    <font>
      <b/>
      <sz val="12"/>
      <color indexed="8"/>
      <name val="Arial"/>
      <family val="2"/>
    </font>
    <font>
      <b/>
      <sz val="8.75"/>
      <color indexed="8"/>
      <name val="Arial"/>
      <family val="2"/>
    </font>
    <font>
      <b/>
      <sz val="9"/>
      <color indexed="8"/>
      <name val="Arial"/>
      <family val="2"/>
    </font>
    <font>
      <b/>
      <sz val="10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onsolas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0" borderId="0">
      <alignment/>
      <protection/>
    </xf>
    <xf numFmtId="0" fontId="50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293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Alignment="1">
      <alignment/>
    </xf>
    <xf numFmtId="165" fontId="5" fillId="0" borderId="0" xfId="61" applyNumberFormat="1" applyFont="1" applyAlignment="1">
      <alignment/>
    </xf>
    <xf numFmtId="166" fontId="5" fillId="0" borderId="0" xfId="0" applyNumberFormat="1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wrapText="1"/>
    </xf>
    <xf numFmtId="0" fontId="12" fillId="0" borderId="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10" xfId="0" applyBorder="1" applyAlignment="1">
      <alignment horizontal="right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3" fontId="15" fillId="0" borderId="10" xfId="0" applyNumberFormat="1" applyFont="1" applyBorder="1" applyAlignment="1">
      <alignment wrapText="1"/>
    </xf>
    <xf numFmtId="0" fontId="16" fillId="0" borderId="0" xfId="0" applyFont="1" applyAlignment="1">
      <alignment horizontal="center" wrapText="1"/>
    </xf>
    <xf numFmtId="0" fontId="19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2" fontId="0" fillId="33" borderId="0" xfId="0" applyNumberFormat="1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2" fillId="33" borderId="0" xfId="0" applyFont="1" applyFill="1" applyAlignment="1">
      <alignment horizontal="left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12" fillId="0" borderId="13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11" xfId="0" applyFont="1" applyBorder="1" applyAlignment="1">
      <alignment horizontal="centerContinuous"/>
    </xf>
    <xf numFmtId="0" fontId="0" fillId="0" borderId="12" xfId="0" applyFont="1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15" fillId="0" borderId="11" xfId="0" applyFont="1" applyBorder="1" applyAlignment="1">
      <alignment horizontal="left" wrapText="1"/>
    </xf>
    <xf numFmtId="0" fontId="0" fillId="33" borderId="15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14" fillId="0" borderId="11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14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5" fillId="0" borderId="11" xfId="0" applyFont="1" applyBorder="1" applyAlignment="1">
      <alignment horizontal="centerContinuous"/>
    </xf>
    <xf numFmtId="0" fontId="15" fillId="0" borderId="13" xfId="0" applyFont="1" applyFill="1" applyBorder="1" applyAlignment="1">
      <alignment wrapText="1"/>
    </xf>
    <xf numFmtId="0" fontId="12" fillId="0" borderId="0" xfId="0" applyFon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12" fillId="0" borderId="18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wrapText="1"/>
    </xf>
    <xf numFmtId="2" fontId="0" fillId="0" borderId="18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wrapText="1"/>
    </xf>
    <xf numFmtId="0" fontId="0" fillId="0" borderId="12" xfId="0" applyNumberFormat="1" applyFont="1" applyBorder="1" applyAlignment="1">
      <alignment horizontal="centerContinuous"/>
    </xf>
    <xf numFmtId="0" fontId="0" fillId="0" borderId="19" xfId="0" applyNumberFormat="1" applyFont="1" applyBorder="1" applyAlignment="1">
      <alignment horizontal="centerContinuous"/>
    </xf>
    <xf numFmtId="0" fontId="0" fillId="0" borderId="14" xfId="0" applyNumberFormat="1" applyBorder="1" applyAlignment="1">
      <alignment horizontal="centerContinuous"/>
    </xf>
    <xf numFmtId="3" fontId="0" fillId="33" borderId="14" xfId="0" applyNumberFormat="1" applyFill="1" applyBorder="1" applyAlignment="1">
      <alignment/>
    </xf>
    <xf numFmtId="3" fontId="0" fillId="33" borderId="17" xfId="0" applyNumberFormat="1" applyFill="1" applyBorder="1" applyAlignment="1">
      <alignment/>
    </xf>
    <xf numFmtId="3" fontId="0" fillId="0" borderId="0" xfId="0" applyNumberFormat="1" applyAlignment="1">
      <alignment/>
    </xf>
    <xf numFmtId="3" fontId="14" fillId="0" borderId="12" xfId="0" applyNumberFormat="1" applyFont="1" applyBorder="1" applyAlignment="1">
      <alignment horizontal="left"/>
    </xf>
    <xf numFmtId="3" fontId="15" fillId="0" borderId="19" xfId="0" applyNumberFormat="1" applyFont="1" applyBorder="1" applyAlignment="1">
      <alignment horizontal="centerContinuous"/>
    </xf>
    <xf numFmtId="0" fontId="21" fillId="0" borderId="0" xfId="0" applyFont="1" applyAlignment="1">
      <alignment/>
    </xf>
    <xf numFmtId="170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13" fillId="0" borderId="0" xfId="0" applyNumberFormat="1" applyFont="1" applyAlignment="1">
      <alignment/>
    </xf>
    <xf numFmtId="0" fontId="0" fillId="33" borderId="0" xfId="0" applyFill="1" applyBorder="1" applyAlignment="1">
      <alignment/>
    </xf>
    <xf numFmtId="0" fontId="12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wrapText="1"/>
    </xf>
    <xf numFmtId="185" fontId="4" fillId="0" borderId="0" xfId="0" applyNumberFormat="1" applyFont="1" applyAlignment="1">
      <alignment/>
    </xf>
    <xf numFmtId="1" fontId="12" fillId="0" borderId="19" xfId="0" applyNumberFormat="1" applyFont="1" applyBorder="1" applyAlignment="1">
      <alignment horizontal="center" vertical="center" wrapText="1"/>
    </xf>
    <xf numFmtId="187" fontId="0" fillId="33" borderId="0" xfId="0" applyNumberFormat="1" applyFill="1" applyAlignment="1">
      <alignment/>
    </xf>
    <xf numFmtId="187" fontId="15" fillId="0" borderId="10" xfId="0" applyNumberFormat="1" applyFont="1" applyBorder="1" applyAlignment="1">
      <alignment horizontal="left" wrapText="1"/>
    </xf>
    <xf numFmtId="187" fontId="15" fillId="0" borderId="10" xfId="0" applyNumberFormat="1" applyFont="1" applyBorder="1" applyAlignment="1">
      <alignment wrapText="1"/>
    </xf>
    <xf numFmtId="187" fontId="0" fillId="33" borderId="14" xfId="0" applyNumberFormat="1" applyFill="1" applyBorder="1" applyAlignment="1">
      <alignment/>
    </xf>
    <xf numFmtId="187" fontId="0" fillId="33" borderId="17" xfId="0" applyNumberFormat="1" applyFill="1" applyBorder="1" applyAlignment="1">
      <alignment/>
    </xf>
    <xf numFmtId="187" fontId="0" fillId="0" borderId="0" xfId="0" applyNumberFormat="1" applyAlignment="1">
      <alignment/>
    </xf>
    <xf numFmtId="187" fontId="14" fillId="0" borderId="12" xfId="0" applyNumberFormat="1" applyFont="1" applyBorder="1" applyAlignment="1">
      <alignment horizontal="left"/>
    </xf>
    <xf numFmtId="187" fontId="0" fillId="33" borderId="20" xfId="0" applyNumberFormat="1" applyFill="1" applyBorder="1" applyAlignment="1">
      <alignment/>
    </xf>
    <xf numFmtId="187" fontId="0" fillId="33" borderId="21" xfId="0" applyNumberFormat="1" applyFill="1" applyBorder="1" applyAlignment="1">
      <alignment/>
    </xf>
    <xf numFmtId="187" fontId="14" fillId="0" borderId="19" xfId="0" applyNumberFormat="1" applyFont="1" applyBorder="1" applyAlignment="1">
      <alignment horizontal="left"/>
    </xf>
    <xf numFmtId="187" fontId="14" fillId="0" borderId="12" xfId="0" applyNumberFormat="1" applyFont="1" applyBorder="1" applyAlignment="1">
      <alignment horizontal="left" wrapText="1"/>
    </xf>
    <xf numFmtId="187" fontId="14" fillId="0" borderId="19" xfId="0" applyNumberFormat="1" applyFont="1" applyBorder="1" applyAlignment="1">
      <alignment horizontal="left" wrapText="1"/>
    </xf>
    <xf numFmtId="0" fontId="0" fillId="0" borderId="12" xfId="0" applyFont="1" applyBorder="1" applyAlignment="1">
      <alignment horizontal="centerContinuous" wrapText="1"/>
    </xf>
    <xf numFmtId="0" fontId="0" fillId="0" borderId="19" xfId="0" applyFont="1" applyBorder="1" applyAlignment="1">
      <alignment horizontal="centerContinuous" wrapText="1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2" xfId="0" applyNumberFormat="1" applyFont="1" applyBorder="1" applyAlignment="1">
      <alignment horizontal="center" wrapText="1"/>
    </xf>
    <xf numFmtId="0" fontId="0" fillId="0" borderId="23" xfId="0" applyNumberFormat="1" applyFont="1" applyBorder="1" applyAlignment="1">
      <alignment horizontal="center" wrapText="1"/>
    </xf>
    <xf numFmtId="0" fontId="15" fillId="0" borderId="22" xfId="0" applyFont="1" applyBorder="1" applyAlignment="1">
      <alignment wrapText="1"/>
    </xf>
    <xf numFmtId="3" fontId="15" fillId="0" borderId="22" xfId="0" applyNumberFormat="1" applyFont="1" applyBorder="1" applyAlignment="1">
      <alignment wrapText="1"/>
    </xf>
    <xf numFmtId="187" fontId="15" fillId="0" borderId="22" xfId="0" applyNumberFormat="1" applyFont="1" applyBorder="1" applyAlignment="1">
      <alignment wrapText="1"/>
    </xf>
    <xf numFmtId="0" fontId="19" fillId="0" borderId="23" xfId="0" applyFont="1" applyBorder="1" applyAlignment="1">
      <alignment wrapText="1"/>
    </xf>
    <xf numFmtId="3" fontId="19" fillId="0" borderId="23" xfId="0" applyNumberFormat="1" applyFont="1" applyBorder="1" applyAlignment="1">
      <alignment wrapText="1"/>
    </xf>
    <xf numFmtId="187" fontId="19" fillId="0" borderId="23" xfId="0" applyNumberFormat="1" applyFont="1" applyBorder="1" applyAlignment="1">
      <alignment wrapText="1"/>
    </xf>
    <xf numFmtId="0" fontId="18" fillId="0" borderId="24" xfId="0" applyFont="1" applyBorder="1" applyAlignment="1">
      <alignment wrapText="1"/>
    </xf>
    <xf numFmtId="3" fontId="18" fillId="0" borderId="24" xfId="0" applyNumberFormat="1" applyFont="1" applyBorder="1" applyAlignment="1">
      <alignment wrapText="1"/>
    </xf>
    <xf numFmtId="187" fontId="18" fillId="0" borderId="24" xfId="0" applyNumberFormat="1" applyFont="1" applyBorder="1" applyAlignment="1">
      <alignment wrapText="1"/>
    </xf>
    <xf numFmtId="0" fontId="0" fillId="33" borderId="25" xfId="0" applyFill="1" applyBorder="1" applyAlignment="1">
      <alignment/>
    </xf>
    <xf numFmtId="3" fontId="0" fillId="33" borderId="0" xfId="0" applyNumberFormat="1" applyFill="1" applyBorder="1" applyAlignment="1">
      <alignment/>
    </xf>
    <xf numFmtId="187" fontId="0" fillId="33" borderId="0" xfId="0" applyNumberFormat="1" applyFill="1" applyBorder="1" applyAlignment="1">
      <alignment/>
    </xf>
    <xf numFmtId="187" fontId="0" fillId="33" borderId="26" xfId="0" applyNumberFormat="1" applyFill="1" applyBorder="1" applyAlignment="1">
      <alignment/>
    </xf>
    <xf numFmtId="0" fontId="15" fillId="0" borderId="24" xfId="0" applyFont="1" applyBorder="1" applyAlignment="1">
      <alignment wrapText="1"/>
    </xf>
    <xf numFmtId="3" fontId="15" fillId="0" borderId="24" xfId="0" applyNumberFormat="1" applyFont="1" applyBorder="1" applyAlignment="1">
      <alignment wrapText="1"/>
    </xf>
    <xf numFmtId="187" fontId="15" fillId="0" borderId="24" xfId="0" applyNumberFormat="1" applyFont="1" applyBorder="1" applyAlignment="1">
      <alignment wrapText="1"/>
    </xf>
    <xf numFmtId="49" fontId="0" fillId="0" borderId="0" xfId="0" applyNumberFormat="1" applyFont="1" applyAlignment="1">
      <alignment/>
    </xf>
    <xf numFmtId="3" fontId="0" fillId="0" borderId="22" xfId="0" applyNumberFormat="1" applyBorder="1" applyAlignment="1">
      <alignment wrapText="1"/>
    </xf>
    <xf numFmtId="17" fontId="0" fillId="0" borderId="0" xfId="0" applyNumberFormat="1" applyBorder="1" applyAlignment="1">
      <alignment wrapText="1"/>
    </xf>
    <xf numFmtId="3" fontId="0" fillId="0" borderId="0" xfId="0" applyNumberFormat="1" applyBorder="1" applyAlignment="1">
      <alignment wrapText="1"/>
    </xf>
    <xf numFmtId="3" fontId="0" fillId="0" borderId="18" xfId="0" applyNumberFormat="1" applyBorder="1" applyAlignment="1">
      <alignment wrapText="1"/>
    </xf>
    <xf numFmtId="14" fontId="0" fillId="0" borderId="0" xfId="0" applyNumberFormat="1" applyAlignment="1">
      <alignment/>
    </xf>
    <xf numFmtId="49" fontId="67" fillId="0" borderId="0" xfId="0" applyNumberFormat="1" applyFont="1" applyAlignment="1">
      <alignment horizontal="left" vertical="center"/>
    </xf>
    <xf numFmtId="181" fontId="0" fillId="0" borderId="0" xfId="0" applyNumberFormat="1" applyAlignment="1">
      <alignment horizontal="right"/>
    </xf>
    <xf numFmtId="181" fontId="0" fillId="0" borderId="0" xfId="0" applyNumberFormat="1" applyFont="1" applyAlignment="1">
      <alignment/>
    </xf>
    <xf numFmtId="0" fontId="12" fillId="0" borderId="20" xfId="0" applyFont="1" applyBorder="1" applyAlignment="1">
      <alignment horizontal="center" vertical="center" wrapText="1"/>
    </xf>
    <xf numFmtId="17" fontId="0" fillId="0" borderId="19" xfId="0" applyNumberFormat="1" applyBorder="1" applyAlignment="1">
      <alignment wrapText="1"/>
    </xf>
    <xf numFmtId="17" fontId="0" fillId="0" borderId="20" xfId="0" applyNumberFormat="1" applyBorder="1" applyAlignment="1">
      <alignment wrapText="1"/>
    </xf>
    <xf numFmtId="17" fontId="0" fillId="0" borderId="27" xfId="0" applyNumberFormat="1" applyBorder="1" applyAlignment="1">
      <alignment wrapText="1"/>
    </xf>
    <xf numFmtId="0" fontId="12" fillId="0" borderId="18" xfId="0" applyFont="1" applyBorder="1" applyAlignment="1">
      <alignment horizontal="center" vertical="center"/>
    </xf>
    <xf numFmtId="176" fontId="0" fillId="0" borderId="18" xfId="0" applyNumberFormat="1" applyBorder="1" applyAlignment="1">
      <alignment/>
    </xf>
    <xf numFmtId="2" fontId="4" fillId="0" borderId="0" xfId="0" applyNumberFormat="1" applyFont="1" applyAlignment="1">
      <alignment horizontal="left"/>
    </xf>
    <xf numFmtId="2" fontId="0" fillId="0" borderId="0" xfId="0" applyNumberFormat="1" applyFont="1" applyAlignment="1" applyProtection="1">
      <alignment horizontal="left"/>
      <protection/>
    </xf>
    <xf numFmtId="0" fontId="0" fillId="33" borderId="0" xfId="0" applyFont="1" applyFill="1" applyAlignment="1">
      <alignment horizontal="left"/>
    </xf>
    <xf numFmtId="2" fontId="0" fillId="33" borderId="0" xfId="0" applyNumberFormat="1" applyFont="1" applyFill="1" applyAlignment="1">
      <alignment horizontal="left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Continuous" vertical="center"/>
    </xf>
    <xf numFmtId="0" fontId="0" fillId="0" borderId="0" xfId="0" applyBorder="1" applyAlignment="1">
      <alignment horizontal="centerContinuous"/>
    </xf>
    <xf numFmtId="0" fontId="50" fillId="0" borderId="0" xfId="58" applyAlignment="1">
      <alignment horizontal="left" indent="1"/>
      <protection/>
    </xf>
    <xf numFmtId="0" fontId="50" fillId="0" borderId="0" xfId="58">
      <alignment/>
      <protection/>
    </xf>
    <xf numFmtId="0" fontId="0" fillId="0" borderId="0" xfId="0" applyFont="1" applyAlignment="1">
      <alignment/>
    </xf>
    <xf numFmtId="0" fontId="0" fillId="0" borderId="0" xfId="58" applyFont="1">
      <alignment/>
      <protection/>
    </xf>
    <xf numFmtId="3" fontId="0" fillId="0" borderId="0" xfId="58" applyNumberFormat="1" applyFont="1" applyAlignment="1">
      <alignment wrapText="1"/>
      <protection/>
    </xf>
    <xf numFmtId="181" fontId="0" fillId="0" borderId="0" xfId="58" applyNumberFormat="1" applyFont="1" applyAlignment="1">
      <alignment horizontal="left"/>
      <protection/>
    </xf>
    <xf numFmtId="3" fontId="0" fillId="0" borderId="0" xfId="0" applyNumberFormat="1" applyFont="1" applyAlignment="1">
      <alignment/>
    </xf>
    <xf numFmtId="3" fontId="0" fillId="0" borderId="0" xfId="61" applyNumberFormat="1" applyFont="1" applyAlignment="1">
      <alignment/>
    </xf>
    <xf numFmtId="0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176" fontId="4" fillId="0" borderId="0" xfId="0" applyNumberFormat="1" applyFont="1" applyAlignment="1">
      <alignment/>
    </xf>
    <xf numFmtId="3" fontId="15" fillId="0" borderId="11" xfId="0" applyNumberFormat="1" applyFont="1" applyBorder="1" applyAlignment="1">
      <alignment horizontal="right" wrapText="1"/>
    </xf>
    <xf numFmtId="3" fontId="15" fillId="0" borderId="19" xfId="0" applyNumberFormat="1" applyFont="1" applyBorder="1" applyAlignment="1">
      <alignment horizontal="right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3" borderId="0" xfId="0" applyFont="1" applyFill="1" applyAlignment="1">
      <alignment horizontal="left" wrapText="1"/>
    </xf>
    <xf numFmtId="0" fontId="14" fillId="0" borderId="11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9" xfId="0" applyFont="1" applyBorder="1" applyAlignment="1">
      <alignment horizontal="left" wrapText="1"/>
    </xf>
    <xf numFmtId="0" fontId="0" fillId="0" borderId="15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9" xfId="0" applyNumberFormat="1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wrapText="1"/>
    </xf>
    <xf numFmtId="0" fontId="12" fillId="0" borderId="17" xfId="0" applyFont="1" applyBorder="1" applyAlignment="1">
      <alignment horizontal="center" wrapText="1"/>
    </xf>
    <xf numFmtId="0" fontId="0" fillId="0" borderId="15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15" fillId="0" borderId="0" xfId="0" applyFont="1" applyAlignment="1">
      <alignment horizontal="center" wrapText="1"/>
    </xf>
    <xf numFmtId="0" fontId="17" fillId="0" borderId="14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0" fillId="0" borderId="11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0" fontId="0" fillId="0" borderId="19" xfId="0" applyNumberFormat="1" applyFont="1" applyBorder="1" applyAlignment="1">
      <alignment horizontal="center" vertical="center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19" xfId="0" applyFont="1" applyBorder="1" applyAlignment="1">
      <alignment horizontal="left" wrapText="1"/>
    </xf>
    <xf numFmtId="0" fontId="14" fillId="0" borderId="11" xfId="0" applyNumberFormat="1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15" fillId="0" borderId="11" xfId="0" applyFont="1" applyBorder="1" applyAlignment="1">
      <alignment horizontal="center" wrapText="1"/>
    </xf>
    <xf numFmtId="0" fontId="15" fillId="0" borderId="19" xfId="0" applyFont="1" applyBorder="1" applyAlignment="1">
      <alignment horizontal="center" wrapText="1"/>
    </xf>
    <xf numFmtId="0" fontId="15" fillId="0" borderId="11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33" borderId="0" xfId="57" applyFill="1">
      <alignment/>
      <protection/>
    </xf>
    <xf numFmtId="0" fontId="0" fillId="0" borderId="0" xfId="57">
      <alignment/>
      <protection/>
    </xf>
    <xf numFmtId="0" fontId="12" fillId="33" borderId="17" xfId="57" applyFont="1" applyFill="1" applyBorder="1" applyAlignment="1">
      <alignment horizontal="center"/>
      <protection/>
    </xf>
    <xf numFmtId="0" fontId="14" fillId="0" borderId="15" xfId="57" applyFont="1" applyBorder="1" applyAlignment="1">
      <alignment horizontal="left" wrapText="1"/>
      <protection/>
    </xf>
    <xf numFmtId="0" fontId="14" fillId="0" borderId="14" xfId="57" applyFont="1" applyBorder="1" applyAlignment="1">
      <alignment horizontal="left" wrapText="1"/>
      <protection/>
    </xf>
    <xf numFmtId="0" fontId="14" fillId="0" borderId="20" xfId="57" applyFont="1" applyBorder="1" applyAlignment="1">
      <alignment horizontal="left" wrapText="1"/>
      <protection/>
    </xf>
    <xf numFmtId="185" fontId="14" fillId="0" borderId="11" xfId="57" applyNumberFormat="1" applyFont="1" applyBorder="1" applyAlignment="1">
      <alignment horizontal="center" vertical="center" wrapText="1"/>
      <protection/>
    </xf>
    <xf numFmtId="185" fontId="14" fillId="0" borderId="12" xfId="57" applyNumberFormat="1" applyFont="1" applyBorder="1" applyAlignment="1">
      <alignment horizontal="center" vertical="center" wrapText="1"/>
      <protection/>
    </xf>
    <xf numFmtId="185" fontId="14" fillId="0" borderId="19" xfId="57" applyNumberFormat="1" applyFont="1" applyBorder="1" applyAlignment="1">
      <alignment horizontal="center" vertical="center" wrapText="1"/>
      <protection/>
    </xf>
    <xf numFmtId="0" fontId="14" fillId="0" borderId="25" xfId="57" applyFont="1" applyBorder="1" applyAlignment="1">
      <alignment horizontal="left" wrapText="1"/>
      <protection/>
    </xf>
    <xf numFmtId="0" fontId="14" fillId="0" borderId="0" xfId="57" applyFont="1" applyBorder="1" applyAlignment="1">
      <alignment horizontal="left" wrapText="1"/>
      <protection/>
    </xf>
    <xf numFmtId="0" fontId="14" fillId="0" borderId="26" xfId="57" applyFont="1" applyBorder="1" applyAlignment="1">
      <alignment horizontal="left" wrapText="1"/>
      <protection/>
    </xf>
    <xf numFmtId="0" fontId="14" fillId="0" borderId="22" xfId="57" applyFont="1" applyBorder="1" applyAlignment="1">
      <alignment horizontal="center" vertical="center" wrapText="1"/>
      <protection/>
    </xf>
    <xf numFmtId="0" fontId="14" fillId="0" borderId="11" xfId="57" applyFont="1" applyBorder="1" applyAlignment="1">
      <alignment horizontal="center" vertical="center" wrapText="1"/>
      <protection/>
    </xf>
    <xf numFmtId="0" fontId="14" fillId="0" borderId="19" xfId="57" applyFont="1" applyBorder="1" applyAlignment="1">
      <alignment horizontal="center" vertical="center" wrapText="1"/>
      <protection/>
    </xf>
    <xf numFmtId="0" fontId="14" fillId="0" borderId="16" xfId="57" applyFont="1" applyBorder="1" applyAlignment="1">
      <alignment horizontal="left" wrapText="1"/>
      <protection/>
    </xf>
    <xf numFmtId="0" fontId="14" fillId="0" borderId="17" xfId="57" applyFont="1" applyBorder="1" applyAlignment="1">
      <alignment horizontal="left" wrapText="1"/>
      <protection/>
    </xf>
    <xf numFmtId="0" fontId="14" fillId="0" borderId="21" xfId="57" applyFont="1" applyBorder="1" applyAlignment="1">
      <alignment horizontal="left" wrapText="1"/>
      <protection/>
    </xf>
    <xf numFmtId="0" fontId="14" fillId="0" borderId="28" xfId="57" applyFont="1" applyBorder="1" applyAlignment="1">
      <alignment horizontal="center" vertical="center" wrapText="1"/>
      <protection/>
    </xf>
    <xf numFmtId="0" fontId="14" fillId="0" borderId="10" xfId="57" applyFont="1" applyBorder="1" applyAlignment="1">
      <alignment horizontal="center" vertical="center" wrapText="1"/>
      <protection/>
    </xf>
    <xf numFmtId="0" fontId="15" fillId="0" borderId="11" xfId="57" applyFont="1" applyBorder="1" applyAlignment="1">
      <alignment wrapText="1"/>
      <protection/>
    </xf>
    <xf numFmtId="0" fontId="15" fillId="0" borderId="12" xfId="57" applyFont="1" applyBorder="1" applyAlignment="1">
      <alignment wrapText="1"/>
      <protection/>
    </xf>
    <xf numFmtId="0" fontId="15" fillId="0" borderId="19" xfId="57" applyFont="1" applyBorder="1" applyAlignment="1">
      <alignment wrapText="1"/>
      <protection/>
    </xf>
    <xf numFmtId="0" fontId="15" fillId="0" borderId="10" xfId="57" applyFont="1" applyBorder="1" applyAlignment="1">
      <alignment wrapText="1"/>
      <protection/>
    </xf>
    <xf numFmtId="0" fontId="14" fillId="0" borderId="11" xfId="57" applyFont="1" applyBorder="1" applyAlignment="1">
      <alignment horizontal="left" wrapText="1"/>
      <protection/>
    </xf>
    <xf numFmtId="0" fontId="14" fillId="0" borderId="12" xfId="57" applyFont="1" applyBorder="1" applyAlignment="1">
      <alignment horizontal="left" wrapText="1"/>
      <protection/>
    </xf>
    <xf numFmtId="0" fontId="14" fillId="0" borderId="19" xfId="57" applyFont="1" applyBorder="1" applyAlignment="1">
      <alignment horizontal="left" wrapText="1"/>
      <protection/>
    </xf>
    <xf numFmtId="0" fontId="14" fillId="0" borderId="11" xfId="57" applyFont="1" applyBorder="1" applyAlignment="1">
      <alignment horizontal="left" wrapText="1"/>
      <protection/>
    </xf>
    <xf numFmtId="0" fontId="14" fillId="0" borderId="12" xfId="57" applyFont="1" applyBorder="1" applyAlignment="1">
      <alignment horizontal="left" wrapText="1"/>
      <protection/>
    </xf>
    <xf numFmtId="0" fontId="14" fillId="0" borderId="19" xfId="57" applyFont="1" applyBorder="1" applyAlignment="1">
      <alignment horizontal="left" wrapText="1"/>
      <protection/>
    </xf>
    <xf numFmtId="0" fontId="14" fillId="0" borderId="0" xfId="57" applyFont="1" applyFill="1" applyBorder="1" applyAlignment="1">
      <alignment horizontal="left" wrapText="1"/>
      <protection/>
    </xf>
    <xf numFmtId="0" fontId="15" fillId="0" borderId="11" xfId="57" applyFont="1" applyBorder="1" applyAlignment="1">
      <alignment horizontal="left" wrapText="1"/>
      <protection/>
    </xf>
    <xf numFmtId="0" fontId="15" fillId="0" borderId="12" xfId="57" applyFont="1" applyBorder="1" applyAlignment="1">
      <alignment horizontal="left" wrapText="1"/>
      <protection/>
    </xf>
    <xf numFmtId="0" fontId="15" fillId="0" borderId="19" xfId="57" applyFont="1" applyBorder="1" applyAlignment="1">
      <alignment horizontal="left" wrapText="1"/>
      <protection/>
    </xf>
    <xf numFmtId="190" fontId="15" fillId="0" borderId="10" xfId="57" applyNumberFormat="1" applyFont="1" applyBorder="1" applyAlignment="1">
      <alignment horizontal="right" wrapText="1"/>
      <protection/>
    </xf>
    <xf numFmtId="184" fontId="15" fillId="0" borderId="10" xfId="57" applyNumberFormat="1" applyFont="1" applyBorder="1" applyAlignment="1">
      <alignment horizontal="right" wrapText="1"/>
      <protection/>
    </xf>
    <xf numFmtId="3" fontId="15" fillId="0" borderId="10" xfId="57" applyNumberFormat="1" applyFont="1" applyBorder="1" applyAlignment="1">
      <alignment horizontal="right" wrapText="1"/>
      <protection/>
    </xf>
    <xf numFmtId="191" fontId="15" fillId="0" borderId="10" xfId="57" applyNumberFormat="1" applyFont="1" applyBorder="1" applyAlignment="1">
      <alignment horizontal="right" wrapText="1"/>
      <protection/>
    </xf>
    <xf numFmtId="190" fontId="15" fillId="0" borderId="10" xfId="57" applyNumberFormat="1" applyFont="1" applyBorder="1" applyAlignment="1">
      <alignment wrapText="1"/>
      <protection/>
    </xf>
    <xf numFmtId="184" fontId="14" fillId="0" borderId="10" xfId="57" applyNumberFormat="1" applyFont="1" applyBorder="1" applyAlignment="1">
      <alignment horizontal="right" wrapText="1"/>
      <protection/>
    </xf>
    <xf numFmtId="3" fontId="14" fillId="0" borderId="10" xfId="57" applyNumberFormat="1" applyFont="1" applyBorder="1" applyAlignment="1">
      <alignment horizontal="right" wrapText="1"/>
      <protection/>
    </xf>
    <xf numFmtId="0" fontId="14" fillId="0" borderId="11" xfId="57" applyFont="1" applyBorder="1" applyAlignment="1">
      <alignment horizontal="left"/>
      <protection/>
    </xf>
    <xf numFmtId="0" fontId="14" fillId="0" borderId="12" xfId="57" applyFont="1" applyBorder="1" applyAlignment="1">
      <alignment horizontal="left"/>
      <protection/>
    </xf>
    <xf numFmtId="190" fontId="14" fillId="0" borderId="12" xfId="57" applyNumberFormat="1" applyFont="1" applyBorder="1" applyAlignment="1">
      <alignment horizontal="left"/>
      <protection/>
    </xf>
    <xf numFmtId="184" fontId="14" fillId="0" borderId="12" xfId="57" applyNumberFormat="1" applyFont="1" applyBorder="1" applyAlignment="1">
      <alignment horizontal="left"/>
      <protection/>
    </xf>
    <xf numFmtId="3" fontId="14" fillId="0" borderId="12" xfId="57" applyNumberFormat="1" applyFont="1" applyBorder="1" applyAlignment="1">
      <alignment horizontal="left"/>
      <protection/>
    </xf>
    <xf numFmtId="3" fontId="14" fillId="0" borderId="12" xfId="57" applyNumberFormat="1" applyFont="1" applyBorder="1" applyAlignment="1">
      <alignment horizontal="left" wrapText="1"/>
      <protection/>
    </xf>
    <xf numFmtId="166" fontId="14" fillId="0" borderId="12" xfId="57" applyNumberFormat="1" applyFont="1" applyBorder="1" applyAlignment="1">
      <alignment horizontal="left" wrapText="1"/>
      <protection/>
    </xf>
    <xf numFmtId="166" fontId="14" fillId="0" borderId="19" xfId="57" applyNumberFormat="1" applyFont="1" applyBorder="1" applyAlignment="1">
      <alignment horizontal="left" wrapText="1"/>
      <protection/>
    </xf>
    <xf numFmtId="2" fontId="14" fillId="0" borderId="10" xfId="57" applyNumberFormat="1" applyFont="1" applyBorder="1" applyAlignment="1">
      <alignment horizontal="right" wrapText="1"/>
      <protection/>
    </xf>
    <xf numFmtId="2" fontId="15" fillId="0" borderId="10" xfId="57" applyNumberFormat="1" applyFont="1" applyBorder="1" applyAlignment="1">
      <alignment horizontal="right" wrapText="1"/>
      <protection/>
    </xf>
    <xf numFmtId="180" fontId="15" fillId="0" borderId="10" xfId="57" applyNumberFormat="1" applyFont="1" applyBorder="1" applyAlignment="1">
      <alignment wrapText="1"/>
      <protection/>
    </xf>
    <xf numFmtId="184" fontId="15" fillId="0" borderId="10" xfId="57" applyNumberFormat="1" applyFont="1" applyBorder="1" applyAlignment="1">
      <alignment wrapText="1"/>
      <protection/>
    </xf>
    <xf numFmtId="0" fontId="0" fillId="0" borderId="14" xfId="57" applyBorder="1" applyAlignment="1">
      <alignment horizontal="left" wrapText="1"/>
      <protection/>
    </xf>
    <xf numFmtId="0" fontId="0" fillId="0" borderId="0" xfId="57" applyBorder="1" applyAlignment="1">
      <alignment horizontal="left" wrapText="1"/>
      <protection/>
    </xf>
    <xf numFmtId="0" fontId="12" fillId="33" borderId="0" xfId="57" applyFont="1" applyFill="1">
      <alignment/>
      <protection/>
    </xf>
    <xf numFmtId="187" fontId="12" fillId="33" borderId="0" xfId="57" applyNumberFormat="1" applyFont="1" applyFill="1">
      <alignment/>
      <protection/>
    </xf>
    <xf numFmtId="187" fontId="14" fillId="0" borderId="22" xfId="57" applyNumberFormat="1" applyFont="1" applyBorder="1" applyAlignment="1">
      <alignment horizontal="center" vertical="center" wrapText="1"/>
      <protection/>
    </xf>
    <xf numFmtId="187" fontId="14" fillId="0" borderId="28" xfId="57" applyNumberFormat="1" applyFont="1" applyBorder="1" applyAlignment="1">
      <alignment horizontal="center" vertical="center" wrapText="1"/>
      <protection/>
    </xf>
    <xf numFmtId="187" fontId="15" fillId="0" borderId="10" xfId="57" applyNumberFormat="1" applyFont="1" applyBorder="1" applyAlignment="1">
      <alignment wrapText="1"/>
      <protection/>
    </xf>
    <xf numFmtId="187" fontId="14" fillId="0" borderId="12" xfId="57" applyNumberFormat="1" applyFont="1" applyBorder="1" applyAlignment="1">
      <alignment horizontal="left" wrapText="1"/>
      <protection/>
    </xf>
    <xf numFmtId="187" fontId="14" fillId="0" borderId="19" xfId="57" applyNumberFormat="1" applyFont="1" applyBorder="1" applyAlignment="1">
      <alignment horizontal="left" wrapText="1"/>
      <protection/>
    </xf>
    <xf numFmtId="187" fontId="0" fillId="0" borderId="0" xfId="57" applyNumberFormat="1">
      <alignment/>
      <protection/>
    </xf>
    <xf numFmtId="3" fontId="12" fillId="33" borderId="0" xfId="57" applyNumberFormat="1" applyFont="1" applyFill="1">
      <alignment/>
      <protection/>
    </xf>
    <xf numFmtId="166" fontId="12" fillId="33" borderId="0" xfId="57" applyNumberFormat="1" applyFont="1" applyFill="1">
      <alignment/>
      <protection/>
    </xf>
    <xf numFmtId="0" fontId="12" fillId="0" borderId="17" xfId="57" applyFont="1" applyBorder="1" applyAlignment="1">
      <alignment horizontal="center" wrapText="1"/>
      <protection/>
    </xf>
    <xf numFmtId="3" fontId="14" fillId="0" borderId="22" xfId="57" applyNumberFormat="1" applyFont="1" applyBorder="1" applyAlignment="1">
      <alignment horizontal="center" vertical="center" wrapText="1"/>
      <protection/>
    </xf>
    <xf numFmtId="3" fontId="14" fillId="0" borderId="11" xfId="57" applyNumberFormat="1" applyFont="1" applyBorder="1" applyAlignment="1">
      <alignment horizontal="center" vertical="center" wrapText="1"/>
      <protection/>
    </xf>
    <xf numFmtId="3" fontId="14" fillId="0" borderId="19" xfId="57" applyNumberFormat="1" applyFont="1" applyBorder="1" applyAlignment="1">
      <alignment horizontal="center" vertical="center" wrapText="1"/>
      <protection/>
    </xf>
    <xf numFmtId="166" fontId="14" fillId="0" borderId="22" xfId="57" applyNumberFormat="1" applyFont="1" applyBorder="1" applyAlignment="1">
      <alignment horizontal="center" vertical="center" wrapText="1"/>
      <protection/>
    </xf>
    <xf numFmtId="3" fontId="14" fillId="0" borderId="28" xfId="57" applyNumberFormat="1" applyFont="1" applyBorder="1" applyAlignment="1">
      <alignment horizontal="center" vertical="center" wrapText="1"/>
      <protection/>
    </xf>
    <xf numFmtId="3" fontId="14" fillId="0" borderId="10" xfId="57" applyNumberFormat="1" applyFont="1" applyBorder="1" applyAlignment="1">
      <alignment horizontal="center" vertical="center" wrapText="1"/>
      <protection/>
    </xf>
    <xf numFmtId="1" fontId="14" fillId="0" borderId="10" xfId="57" applyNumberFormat="1" applyFont="1" applyBorder="1" applyAlignment="1">
      <alignment horizontal="center" vertical="center" wrapText="1"/>
      <protection/>
    </xf>
    <xf numFmtId="166" fontId="14" fillId="0" borderId="28" xfId="57" applyNumberFormat="1" applyFont="1" applyBorder="1" applyAlignment="1">
      <alignment horizontal="center" vertical="center" wrapText="1"/>
      <protection/>
    </xf>
    <xf numFmtId="3" fontId="15" fillId="0" borderId="10" xfId="57" applyNumberFormat="1" applyFont="1" applyBorder="1" applyAlignment="1">
      <alignment wrapText="1"/>
      <protection/>
    </xf>
    <xf numFmtId="166" fontId="15" fillId="0" borderId="10" xfId="57" applyNumberFormat="1" applyFont="1" applyBorder="1" applyAlignment="1">
      <alignment wrapText="1"/>
      <protection/>
    </xf>
    <xf numFmtId="0" fontId="15" fillId="0" borderId="11" xfId="57" applyFont="1" applyBorder="1" applyAlignment="1">
      <alignment horizontal="left" wrapText="1"/>
      <protection/>
    </xf>
    <xf numFmtId="0" fontId="15" fillId="0" borderId="12" xfId="57" applyFont="1" applyBorder="1" applyAlignment="1">
      <alignment horizontal="left" wrapText="1"/>
      <protection/>
    </xf>
    <xf numFmtId="0" fontId="15" fillId="0" borderId="19" xfId="57" applyFont="1" applyBorder="1" applyAlignment="1">
      <alignment horizontal="left" wrapText="1"/>
      <protection/>
    </xf>
    <xf numFmtId="191" fontId="14" fillId="0" borderId="12" xfId="57" applyNumberFormat="1" applyFont="1" applyBorder="1" applyAlignment="1">
      <alignment horizontal="left" wrapText="1"/>
      <protection/>
    </xf>
    <xf numFmtId="191" fontId="14" fillId="0" borderId="19" xfId="57" applyNumberFormat="1" applyFont="1" applyBorder="1" applyAlignment="1">
      <alignment horizontal="left" wrapText="1"/>
      <protection/>
    </xf>
    <xf numFmtId="0" fontId="0" fillId="33" borderId="14" xfId="57" applyFill="1" applyBorder="1" applyAlignment="1">
      <alignment horizontal="center" wrapText="1"/>
      <protection/>
    </xf>
    <xf numFmtId="0" fontId="0" fillId="33" borderId="0" xfId="57" applyFill="1" applyBorder="1" applyAlignment="1">
      <alignment horizontal="center" wrapText="1"/>
      <protection/>
    </xf>
    <xf numFmtId="3" fontId="0" fillId="33" borderId="0" xfId="57" applyNumberFormat="1" applyFill="1">
      <alignment/>
      <protection/>
    </xf>
    <xf numFmtId="166" fontId="0" fillId="33" borderId="0" xfId="57" applyNumberFormat="1" applyFill="1">
      <alignment/>
      <protection/>
    </xf>
    <xf numFmtId="3" fontId="0" fillId="0" borderId="0" xfId="57" applyNumberFormat="1">
      <alignment/>
      <protection/>
    </xf>
    <xf numFmtId="166" fontId="0" fillId="0" borderId="0" xfId="57" applyNumberFormat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18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xmlMaps" Target="xmlMap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1 - Moving 12-Month Total on ALL Roads</a:t>
            </a:r>
          </a:p>
        </c:rich>
      </c:tx>
      <c:layout>
        <c:manualLayout>
          <c:xMode val="factor"/>
          <c:yMode val="factor"/>
          <c:x val="0.001"/>
          <c:y val="-0.0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09075"/>
          <c:w val="0.92475"/>
          <c:h val="0.879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1'!$L$2:$L$294</c:f>
              <c:strCache/>
            </c:strRef>
          </c:cat>
          <c:val>
            <c:numRef>
              <c:f>'Figure 1'!$N$2:$N$294</c:f>
              <c:numCache/>
            </c:numRef>
          </c:val>
          <c:smooth val="0"/>
        </c:ser>
        <c:marker val="1"/>
        <c:axId val="9802464"/>
        <c:axId val="21113313"/>
      </c:lineChart>
      <c:catAx>
        <c:axId val="98024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113313"/>
        <c:crosses val="autoZero"/>
        <c:auto val="0"/>
        <c:lblOffset val="100"/>
        <c:tickLblSkip val="12"/>
        <c:noMultiLvlLbl val="0"/>
      </c:catAx>
      <c:valAx>
        <c:axId val="21113313"/>
        <c:scaling>
          <c:orientation val="minMax"/>
          <c:max val="3400"/>
          <c:min val="23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802464"/>
        <c:crossesAt val="1"/>
        <c:crossBetween val="between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Urban Highways</a:t>
            </a:r>
          </a:p>
        </c:rich>
      </c:tx>
      <c:layout>
        <c:manualLayout>
          <c:xMode val="factor"/>
          <c:yMode val="factor"/>
          <c:x val="0.003"/>
          <c:y val="-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1395"/>
          <c:w val="0.81"/>
          <c:h val="0.782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2019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2'!$N$5:$N$16</c:f>
              <c:numCache/>
            </c:numRef>
          </c:val>
          <c:smooth val="0"/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2020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2'!$O$5:$O$16</c:f>
              <c:numCache/>
            </c:numRef>
          </c:val>
          <c:smooth val="0"/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2021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2'!$P$5:$P$16</c:f>
              <c:numCache/>
            </c:numRef>
          </c:val>
          <c:smooth val="0"/>
        </c:ser>
        <c:marker val="1"/>
        <c:axId val="55802090"/>
        <c:axId val="32456763"/>
      </c:lineChart>
      <c:catAx>
        <c:axId val="558020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456763"/>
        <c:crosses val="autoZero"/>
        <c:auto val="1"/>
        <c:lblOffset val="100"/>
        <c:tickLblSkip val="1"/>
        <c:noMultiLvlLbl val="0"/>
      </c:catAx>
      <c:valAx>
        <c:axId val="32456763"/>
        <c:scaling>
          <c:orientation val="minMax"/>
          <c:max val="6.8"/>
          <c:min val="3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3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80209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9"/>
          <c:y val="0.43675"/>
          <c:w val="0.103"/>
          <c:h val="0.1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Rural Highways</a:t>
            </a:r>
          </a:p>
        </c:rich>
      </c:tx>
      <c:layout>
        <c:manualLayout>
          <c:xMode val="factor"/>
          <c:yMode val="factor"/>
          <c:x val="0.003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5"/>
          <c:y val="0.14925"/>
          <c:w val="0.81375"/>
          <c:h val="0.767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2019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2'!$N$22:$N$33</c:f>
              <c:numCache/>
            </c:numRef>
          </c:val>
          <c:smooth val="0"/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2020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2'!$O$22:$O$33</c:f>
              <c:numCache/>
            </c:numRef>
          </c:val>
          <c:smooth val="0"/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2021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2'!$P$22:$P$33</c:f>
              <c:numCache/>
            </c:numRef>
          </c:val>
          <c:smooth val="0"/>
        </c:ser>
        <c:marker val="1"/>
        <c:axId val="23675412"/>
        <c:axId val="11752117"/>
      </c:lineChart>
      <c:catAx>
        <c:axId val="236754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752117"/>
        <c:crosses val="autoZero"/>
        <c:auto val="1"/>
        <c:lblOffset val="100"/>
        <c:tickLblSkip val="1"/>
        <c:noMultiLvlLbl val="0"/>
      </c:catAx>
      <c:valAx>
        <c:axId val="11752117"/>
        <c:scaling>
          <c:orientation val="minMax"/>
          <c:max val="3.2"/>
          <c:min val="1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175"/>
              <c:y val="-0.02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675412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85"/>
          <c:y val="0.4335"/>
          <c:w val="0.10475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..\index.html" TargetMode="External" /><Relationship Id="rId2" Type="http://schemas.openxmlformats.org/officeDocument/2006/relationships/hyperlink" Target="..\feedback.html" TargetMode="External" /><Relationship Id="rId3" Type="http://schemas.openxmlformats.org/officeDocument/2006/relationships/hyperlink" Target="..\index.html" TargetMode="External" /><Relationship Id="rId4" Type="http://schemas.openxmlformats.org/officeDocument/2006/relationships/hyperlink" Target="..\feedback.html" TargetMode="External" /><Relationship Id="rId5" Type="http://schemas.openxmlformats.org/officeDocument/2006/relationships/hyperlink" Target="..\..\index.html" TargetMode="External" /><Relationship Id="rId6" Type="http://schemas.openxmlformats.org/officeDocument/2006/relationships/hyperlink" Target="..\..\feedback.html" TargetMode="External" /><Relationship Id="rId7" Type="http://schemas.openxmlformats.org/officeDocument/2006/relationships/hyperlink" Target="..\index.html" TargetMode="External" /><Relationship Id="rId8" Type="http://schemas.openxmlformats.org/officeDocument/2006/relationships/hyperlink" Target="..\feedback.html" TargetMode="External" /><Relationship Id="rId9" Type="http://schemas.openxmlformats.org/officeDocument/2006/relationships/hyperlink" Target="..\index.html" TargetMode="External" /><Relationship Id="rId10" Type="http://schemas.openxmlformats.org/officeDocument/2006/relationships/hyperlink" Target="..\feedback.html" TargetMode="External" /><Relationship Id="rId11" Type="http://schemas.openxmlformats.org/officeDocument/2006/relationships/hyperlink" Target="..\..\index.html" TargetMode="External" /><Relationship Id="rId12" Type="http://schemas.openxmlformats.org/officeDocument/2006/relationships/hyperlink" Target="..\..\feedback.html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..\..\index.html" TargetMode="External" /><Relationship Id="rId2" Type="http://schemas.openxmlformats.org/officeDocument/2006/relationships/hyperlink" Target="..\..\feedback.html" TargetMode="External" /><Relationship Id="rId3" Type="http://schemas.openxmlformats.org/officeDocument/2006/relationships/hyperlink" Target="..\..\index.html" TargetMode="External" /><Relationship Id="rId4" Type="http://schemas.openxmlformats.org/officeDocument/2006/relationships/hyperlink" Target="..\..\feedback.html" TargetMode="External" /><Relationship Id="rId5" Type="http://schemas.openxmlformats.org/officeDocument/2006/relationships/hyperlink" Target="..\..\..\index.html" TargetMode="External" /><Relationship Id="rId6" Type="http://schemas.openxmlformats.org/officeDocument/2006/relationships/hyperlink" Target="..\..\..\feedback.html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..\htm\index.html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0</xdr:col>
      <xdr:colOff>476250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32</xdr:row>
      <xdr:rowOff>0</xdr:rowOff>
    </xdr:from>
    <xdr:to>
      <xdr:col>10</xdr:col>
      <xdr:colOff>371475</xdr:colOff>
      <xdr:row>56</xdr:row>
      <xdr:rowOff>19050</xdr:rowOff>
    </xdr:to>
    <xdr:pic>
      <xdr:nvPicPr>
        <xdr:cNvPr id="2" name="Picture 2" descr="ma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6219825"/>
          <a:ext cx="6829425" cy="390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304800" cy="304800"/>
    <xdr:sp>
      <xdr:nvSpPr>
        <xdr:cNvPr id="1" name="AutoShape 1" descr="U.S. Department of Transportation - FHWA"/>
        <xdr:cNvSpPr>
          <a:spLocks noChangeAspect="1"/>
        </xdr:cNvSpPr>
      </xdr:nvSpPr>
      <xdr:spPr>
        <a:xfrm>
          <a:off x="6858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04800" cy="304800"/>
    <xdr:sp>
      <xdr:nvSpPr>
        <xdr:cNvPr id="2" name="AutoShape 2" descr="Fhwa Logo"/>
        <xdr:cNvSpPr>
          <a:spLocks noChangeAspect="1"/>
        </xdr:cNvSpPr>
      </xdr:nvSpPr>
      <xdr:spPr>
        <a:xfrm>
          <a:off x="466725" y="8515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6096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2000250" cy="295275"/>
    <xdr:sp>
      <xdr:nvSpPr>
        <xdr:cNvPr id="11" name="AutoShape 6" descr="United States Department of Transportation - Federal Highway Administration"/>
        <xdr:cNvSpPr>
          <a:spLocks noChangeAspect="1"/>
        </xdr:cNvSpPr>
      </xdr:nvSpPr>
      <xdr:spPr>
        <a:xfrm>
          <a:off x="609600" y="452437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52475" cy="171450"/>
    <xdr:sp>
      <xdr:nvSpPr>
        <xdr:cNvPr id="12" name="AutoShape 7" descr="FHWA Home">
          <a:hlinkClick r:id="rId7"/>
        </xdr:cNvPr>
        <xdr:cNvSpPr>
          <a:spLocks noChangeAspect="1"/>
        </xdr:cNvSpPr>
      </xdr:nvSpPr>
      <xdr:spPr>
        <a:xfrm>
          <a:off x="1219200" y="452437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29</xdr:row>
      <xdr:rowOff>0</xdr:rowOff>
    </xdr:from>
    <xdr:ext cx="723900" cy="171450"/>
    <xdr:sp>
      <xdr:nvSpPr>
        <xdr:cNvPr id="13" name="AutoShape 8" descr="Feedback">
          <a:hlinkClick r:id="rId8"/>
        </xdr:cNvPr>
        <xdr:cNvSpPr>
          <a:spLocks noChangeAspect="1"/>
        </xdr:cNvSpPr>
      </xdr:nvSpPr>
      <xdr:spPr>
        <a:xfrm>
          <a:off x="1981200" y="452437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2000250" cy="295275"/>
    <xdr:sp>
      <xdr:nvSpPr>
        <xdr:cNvPr id="14" name="AutoShape 9" descr="United States Department of Transportation - Federal Highway Administration"/>
        <xdr:cNvSpPr>
          <a:spLocks noChangeAspect="1"/>
        </xdr:cNvSpPr>
      </xdr:nvSpPr>
      <xdr:spPr>
        <a:xfrm>
          <a:off x="609600" y="452437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52475" cy="171450"/>
    <xdr:sp>
      <xdr:nvSpPr>
        <xdr:cNvPr id="15" name="AutoShape 10" descr="FHWA Home">
          <a:hlinkClick r:id="rId9"/>
        </xdr:cNvPr>
        <xdr:cNvSpPr>
          <a:spLocks noChangeAspect="1"/>
        </xdr:cNvSpPr>
      </xdr:nvSpPr>
      <xdr:spPr>
        <a:xfrm>
          <a:off x="1219200" y="452437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29</xdr:row>
      <xdr:rowOff>0</xdr:rowOff>
    </xdr:from>
    <xdr:ext cx="723900" cy="171450"/>
    <xdr:sp>
      <xdr:nvSpPr>
        <xdr:cNvPr id="16" name="AutoShape 11" descr="Feedback">
          <a:hlinkClick r:id="rId10"/>
        </xdr:cNvPr>
        <xdr:cNvSpPr>
          <a:spLocks noChangeAspect="1"/>
        </xdr:cNvSpPr>
      </xdr:nvSpPr>
      <xdr:spPr>
        <a:xfrm>
          <a:off x="1981200" y="452437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2000250" cy="295275"/>
    <xdr:sp>
      <xdr:nvSpPr>
        <xdr:cNvPr id="17" name="AutoShape 12" descr="United States Department of Transportation - Federal Highway Administration"/>
        <xdr:cNvSpPr>
          <a:spLocks noChangeAspect="1"/>
        </xdr:cNvSpPr>
      </xdr:nvSpPr>
      <xdr:spPr>
        <a:xfrm>
          <a:off x="609600" y="452437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52475" cy="171450"/>
    <xdr:sp>
      <xdr:nvSpPr>
        <xdr:cNvPr id="18" name="AutoShape 13" descr="FHWA Home">
          <a:hlinkClick r:id="rId11"/>
        </xdr:cNvPr>
        <xdr:cNvSpPr>
          <a:spLocks noChangeAspect="1"/>
        </xdr:cNvSpPr>
      </xdr:nvSpPr>
      <xdr:spPr>
        <a:xfrm>
          <a:off x="1219200" y="452437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29</xdr:row>
      <xdr:rowOff>0</xdr:rowOff>
    </xdr:from>
    <xdr:ext cx="723900" cy="171450"/>
    <xdr:sp>
      <xdr:nvSpPr>
        <xdr:cNvPr id="19" name="AutoShape 14" descr="Feedback">
          <a:hlinkClick r:id="rId12"/>
        </xdr:cNvPr>
        <xdr:cNvSpPr>
          <a:spLocks noChangeAspect="1"/>
        </xdr:cNvSpPr>
      </xdr:nvSpPr>
      <xdr:spPr>
        <a:xfrm>
          <a:off x="1981200" y="452437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304800" cy="304800"/>
    <xdr:sp>
      <xdr:nvSpPr>
        <xdr:cNvPr id="20" name="AutoShape 15" descr="U.S. Department of Transportation - FHWA"/>
        <xdr:cNvSpPr>
          <a:spLocks noChangeAspect="1"/>
        </xdr:cNvSpPr>
      </xdr:nvSpPr>
      <xdr:spPr>
        <a:xfrm>
          <a:off x="609600" y="4524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68</xdr:row>
      <xdr:rowOff>0</xdr:rowOff>
    </xdr:from>
    <xdr:ext cx="685800" cy="171450"/>
    <xdr:sp>
      <xdr:nvSpPr>
        <xdr:cNvPr id="1" name="AutoShape 15" descr="FHWA"/>
        <xdr:cNvSpPr>
          <a:spLocks noChangeAspect="1"/>
        </xdr:cNvSpPr>
      </xdr:nvSpPr>
      <xdr:spPr>
        <a:xfrm>
          <a:off x="0" y="11163300"/>
          <a:ext cx="685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1914525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19145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23900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581025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142875</xdr:colOff>
      <xdr:row>1</xdr:row>
      <xdr:rowOff>0</xdr:rowOff>
    </xdr:from>
    <xdr:ext cx="70485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304925" y="161925"/>
          <a:ext cx="7048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1914525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19145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23900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581025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142875</xdr:colOff>
      <xdr:row>1</xdr:row>
      <xdr:rowOff>0</xdr:rowOff>
    </xdr:from>
    <xdr:ext cx="70485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304925" y="161925"/>
          <a:ext cx="7048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1914525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19145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23900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581025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142875</xdr:colOff>
      <xdr:row>1</xdr:row>
      <xdr:rowOff>0</xdr:rowOff>
    </xdr:from>
    <xdr:ext cx="70485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304925" y="161925"/>
          <a:ext cx="7048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95275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0" y="161925"/>
          <a:ext cx="2952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685800" cy="171450"/>
    <xdr:sp>
      <xdr:nvSpPr>
        <xdr:cNvPr id="11" name="AutoShape 16" descr="FHWA"/>
        <xdr:cNvSpPr>
          <a:spLocks noChangeAspect="1"/>
        </xdr:cNvSpPr>
      </xdr:nvSpPr>
      <xdr:spPr>
        <a:xfrm>
          <a:off x="0" y="11325225"/>
          <a:ext cx="685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685800" cy="171450"/>
    <xdr:sp>
      <xdr:nvSpPr>
        <xdr:cNvPr id="12" name="AutoShape 17" descr="FHWA"/>
        <xdr:cNvSpPr>
          <a:spLocks noChangeAspect="1"/>
        </xdr:cNvSpPr>
      </xdr:nvSpPr>
      <xdr:spPr>
        <a:xfrm>
          <a:off x="0" y="11325225"/>
          <a:ext cx="685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685800" cy="171450"/>
    <xdr:sp>
      <xdr:nvSpPr>
        <xdr:cNvPr id="13" name="AutoShape 18" descr="FHWA"/>
        <xdr:cNvSpPr>
          <a:spLocks noChangeAspect="1"/>
        </xdr:cNvSpPr>
      </xdr:nvSpPr>
      <xdr:spPr>
        <a:xfrm>
          <a:off x="0" y="11325225"/>
          <a:ext cx="685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685800" cy="171450"/>
    <xdr:sp>
      <xdr:nvSpPr>
        <xdr:cNvPr id="14" name="AutoShape 19" descr="FHWA"/>
        <xdr:cNvSpPr>
          <a:spLocks noChangeAspect="1"/>
        </xdr:cNvSpPr>
      </xdr:nvSpPr>
      <xdr:spPr>
        <a:xfrm>
          <a:off x="0" y="11163300"/>
          <a:ext cx="685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152400</xdr:colOff>
      <xdr:row>54</xdr:row>
      <xdr:rowOff>123825</xdr:rowOff>
    </xdr:to>
    <xdr:graphicFrame>
      <xdr:nvGraphicFramePr>
        <xdr:cNvPr id="1" name="Chart 3"/>
        <xdr:cNvGraphicFramePr/>
      </xdr:nvGraphicFramePr>
      <xdr:xfrm>
        <a:off x="38100" y="28575"/>
        <a:ext cx="6210300" cy="882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0</xdr:row>
      <xdr:rowOff>0</xdr:rowOff>
    </xdr:from>
    <xdr:ext cx="2000250" cy="400050"/>
    <xdr:sp>
      <xdr:nvSpPr>
        <xdr:cNvPr id="2" name="AutoShape 6" descr="United States Department of Transportation - Federal Highway Administration"/>
        <xdr:cNvSpPr>
          <a:spLocks noChangeAspect="1"/>
        </xdr:cNvSpPr>
      </xdr:nvSpPr>
      <xdr:spPr>
        <a:xfrm>
          <a:off x="9763125" y="0"/>
          <a:ext cx="2000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752475" cy="228600"/>
    <xdr:sp>
      <xdr:nvSpPr>
        <xdr:cNvPr id="3" name="AutoShape 7" descr="FHWA Home">
          <a:hlinkClick r:id="rId2"/>
        </xdr:cNvPr>
        <xdr:cNvSpPr>
          <a:spLocks noChangeAspect="1"/>
        </xdr:cNvSpPr>
      </xdr:nvSpPr>
      <xdr:spPr>
        <a:xfrm>
          <a:off x="9763125" y="0"/>
          <a:ext cx="752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310</xdr:row>
      <xdr:rowOff>0</xdr:rowOff>
    </xdr:from>
    <xdr:ext cx="723900" cy="171450"/>
    <xdr:sp>
      <xdr:nvSpPr>
        <xdr:cNvPr id="4" name="AutoShape 8" descr="FHWA"/>
        <xdr:cNvSpPr>
          <a:spLocks noChangeAspect="1"/>
        </xdr:cNvSpPr>
      </xdr:nvSpPr>
      <xdr:spPr>
        <a:xfrm>
          <a:off x="7924800" y="4773930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310</xdr:row>
      <xdr:rowOff>0</xdr:rowOff>
    </xdr:from>
    <xdr:ext cx="723900" cy="171450"/>
    <xdr:sp>
      <xdr:nvSpPr>
        <xdr:cNvPr id="5" name="AutoShape 9" descr="FHWA"/>
        <xdr:cNvSpPr>
          <a:spLocks noChangeAspect="1"/>
        </xdr:cNvSpPr>
      </xdr:nvSpPr>
      <xdr:spPr>
        <a:xfrm>
          <a:off x="7315200" y="4773930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76200</xdr:rowOff>
    </xdr:from>
    <xdr:to>
      <xdr:col>10</xdr:col>
      <xdr:colOff>504825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47625" y="390525"/>
        <a:ext cx="659130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30</xdr:row>
      <xdr:rowOff>38100</xdr:rowOff>
    </xdr:from>
    <xdr:to>
      <xdr:col>10</xdr:col>
      <xdr:colOff>504825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28575" y="4705350"/>
        <a:ext cx="6610350" cy="3933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0</xdr:rowOff>
    </xdr:from>
    <xdr:to>
      <xdr:col>13</xdr:col>
      <xdr:colOff>304800</xdr:colOff>
      <xdr:row>37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04825"/>
          <a:ext cx="8229600" cy="5524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onthlyReportExpo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e1"/>
      <sheetName val="Page 2"/>
      <sheetName val="Page 3"/>
      <sheetName val="Page 4"/>
      <sheetName val="Page 5"/>
      <sheetName val="Page 6"/>
      <sheetName val="Page 7"/>
      <sheetName val="Page 8"/>
      <sheetName val="Figure 1"/>
      <sheetName val="Figure 2"/>
      <sheetName val="Data"/>
    </sheetNames>
    <sheetDataSet>
      <sheetData sheetId="10">
        <row r="4">
          <cell r="A4" t="str">
            <v>2021</v>
          </cell>
          <cell r="B4" t="str">
            <v>March</v>
          </cell>
        </row>
        <row r="6">
          <cell r="A6">
            <v>43893</v>
          </cell>
          <cell r="B6">
            <v>43862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4"/>
  <sheetViews>
    <sheetView zoomScalePageLayoutView="0" workbookViewId="0" topLeftCell="A1">
      <selection activeCell="E23" sqref="E23"/>
    </sheetView>
  </sheetViews>
  <sheetFormatPr defaultColWidth="9.140625" defaultRowHeight="12.75"/>
  <cols>
    <col min="1" max="4" width="9.140625" style="3" customWidth="1"/>
    <col min="5" max="5" width="16.28125" style="3" customWidth="1"/>
    <col min="6" max="6" width="4.57421875" style="3" customWidth="1"/>
    <col min="7" max="7" width="12.140625" style="3" customWidth="1"/>
    <col min="8" max="16384" width="9.140625" style="3" customWidth="1"/>
  </cols>
  <sheetData>
    <row r="1" ht="12.75"/>
    <row r="2" spans="5:6" ht="27">
      <c r="E2" s="72"/>
      <c r="F2" s="7"/>
    </row>
    <row r="4" spans="1:10" ht="12.75" customHeight="1">
      <c r="A4" s="3" t="s">
        <v>0</v>
      </c>
      <c r="D4" s="6"/>
      <c r="E4" s="148" t="s">
        <v>1</v>
      </c>
      <c r="F4" s="148"/>
      <c r="G4" s="148"/>
      <c r="H4" s="148"/>
      <c r="I4" s="148"/>
      <c r="J4" s="148"/>
    </row>
    <row r="5" spans="1:10" ht="12.75" customHeight="1">
      <c r="A5" s="3" t="s">
        <v>2</v>
      </c>
      <c r="D5" s="6"/>
      <c r="E5" s="148"/>
      <c r="F5" s="148"/>
      <c r="G5" s="148"/>
      <c r="H5" s="148"/>
      <c r="I5" s="148"/>
      <c r="J5" s="148"/>
    </row>
    <row r="7" spans="1:10" ht="12.75" customHeight="1">
      <c r="A7" s="7" t="s">
        <v>3</v>
      </c>
      <c r="D7" s="6"/>
      <c r="E7" s="148" t="s">
        <v>4</v>
      </c>
      <c r="F7" s="148"/>
      <c r="G7" s="148"/>
      <c r="H7" s="148"/>
      <c r="I7" s="148"/>
      <c r="J7" s="148"/>
    </row>
    <row r="8" spans="1:10" ht="12.75" customHeight="1">
      <c r="A8" s="7" t="s">
        <v>5</v>
      </c>
      <c r="D8" s="6"/>
      <c r="E8" s="148"/>
      <c r="F8" s="148"/>
      <c r="G8" s="148"/>
      <c r="H8" s="148"/>
      <c r="I8" s="148"/>
      <c r="J8" s="148"/>
    </row>
    <row r="10" spans="1:10" ht="12.75" customHeight="1">
      <c r="A10" s="3" t="s">
        <v>6</v>
      </c>
      <c r="E10" s="147" t="str">
        <f>CONCATENATE(Data!B4," ",Data!A4)</f>
        <v>March 2021</v>
      </c>
      <c r="F10" s="147"/>
      <c r="G10" s="147"/>
      <c r="H10" s="147"/>
      <c r="I10" s="147"/>
      <c r="J10" s="147"/>
    </row>
    <row r="11" spans="1:10" ht="12.75" customHeight="1">
      <c r="A11" s="3" t="s">
        <v>7</v>
      </c>
      <c r="E11" s="147"/>
      <c r="F11" s="147"/>
      <c r="G11" s="147"/>
      <c r="H11" s="147"/>
      <c r="I11" s="147"/>
      <c r="J11" s="147"/>
    </row>
    <row r="14" spans="5:10" ht="17.25">
      <c r="E14" s="2" t="s">
        <v>8</v>
      </c>
      <c r="F14" s="1"/>
      <c r="G14" s="1"/>
      <c r="H14" s="1"/>
      <c r="I14" s="1"/>
      <c r="J14" s="1"/>
    </row>
    <row r="15" spans="5:12" ht="17.25">
      <c r="E15" s="75" t="str">
        <f>Data!Q4&amp;"%"</f>
        <v>19.0%</v>
      </c>
      <c r="F15" s="2" t="s">
        <v>9</v>
      </c>
      <c r="G15" s="132" t="str">
        <f>Data!Y4</f>
        <v>42.0</v>
      </c>
      <c r="H15" s="2" t="s">
        <v>10</v>
      </c>
      <c r="I15" s="1"/>
      <c r="L15" s="2" t="str">
        <f>CONCATENATE("for ",E10," as compared  with")</f>
        <v>for March 2021 as compared  with</v>
      </c>
    </row>
    <row r="16" spans="5:10" ht="17.25">
      <c r="E16" s="79">
        <f>Data!A6</f>
        <v>43893</v>
      </c>
      <c r="F16" s="156">
        <f>E16</f>
        <v>43893</v>
      </c>
      <c r="G16" s="150"/>
      <c r="H16" s="1"/>
      <c r="I16" s="1"/>
      <c r="J16" s="1"/>
    </row>
    <row r="17" spans="5:10" ht="17.25">
      <c r="E17" s="4" t="str">
        <f>"Travel for the month is estimated to be "&amp;Data!K4</f>
        <v>Travel for the month is estimated to be 263.0</v>
      </c>
      <c r="F17" s="1"/>
      <c r="G17" s="1"/>
      <c r="H17" s="1"/>
      <c r="I17" s="1"/>
      <c r="J17" s="1"/>
    </row>
    <row r="18" spans="5:10" ht="17.25">
      <c r="E18" s="4" t="s">
        <v>11</v>
      </c>
      <c r="F18" s="1"/>
      <c r="G18" s="1"/>
      <c r="H18" s="1"/>
      <c r="I18" s="1"/>
      <c r="J18" s="1"/>
    </row>
    <row r="19" spans="5:10" ht="17.25">
      <c r="E19" s="4"/>
      <c r="F19" s="1"/>
      <c r="G19" s="1"/>
      <c r="H19" s="1"/>
      <c r="I19" s="1"/>
      <c r="J19" s="1"/>
    </row>
    <row r="20" spans="5:10" ht="17.25">
      <c r="E20" s="4" t="s">
        <v>803</v>
      </c>
      <c r="F20" s="1"/>
      <c r="G20" s="1"/>
      <c r="H20" s="1"/>
      <c r="I20" s="1"/>
      <c r="J20" s="1"/>
    </row>
    <row r="21" spans="5:10" ht="17.25">
      <c r="E21" s="4" t="s">
        <v>809</v>
      </c>
      <c r="F21" s="1"/>
      <c r="G21" s="1"/>
      <c r="H21" s="1"/>
      <c r="I21" s="1"/>
      <c r="J21" s="1"/>
    </row>
    <row r="22" spans="5:10" ht="17.25">
      <c r="E22" s="4" t="s">
        <v>810</v>
      </c>
      <c r="F22" s="1"/>
      <c r="G22" s="1"/>
      <c r="H22" s="1"/>
      <c r="I22" s="1"/>
      <c r="J22" s="1"/>
    </row>
    <row r="23" spans="5:10" ht="17.25">
      <c r="E23" s="4"/>
      <c r="F23" s="1"/>
      <c r="G23" s="1"/>
      <c r="H23" s="1"/>
      <c r="I23" s="1"/>
      <c r="J23" s="1"/>
    </row>
    <row r="24" spans="5:11" ht="17.25">
      <c r="E24" s="149" t="str">
        <f>"Cumulative Travel for "&amp;Data!A4&amp;" changed by "</f>
        <v>Cumulative Travel for 2021 changed by </v>
      </c>
      <c r="F24" s="150"/>
      <c r="G24" s="150"/>
      <c r="H24" s="150"/>
      <c r="I24" s="150"/>
      <c r="J24" s="150"/>
      <c r="K24" s="75" t="str">
        <f>Data!S4&amp;"%"</f>
        <v>-2.1%</v>
      </c>
    </row>
    <row r="25" spans="6:8" ht="17.25">
      <c r="F25" s="4" t="s">
        <v>9</v>
      </c>
      <c r="G25" s="132" t="str">
        <f>Data!Z4</f>
        <v>-14.9</v>
      </c>
      <c r="H25" s="4" t="s">
        <v>10</v>
      </c>
    </row>
    <row r="26" spans="1:256" ht="17.25">
      <c r="A26" s="4"/>
      <c r="B26" s="4"/>
      <c r="C26" s="4"/>
      <c r="D26" s="4"/>
      <c r="E26" s="4" t="str">
        <f>"The cumulative estimate for the year is "&amp;Data!V4</f>
        <v>The cumulative estimate for the year is 691.5</v>
      </c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1:256" ht="17.25">
      <c r="A27" s="4"/>
      <c r="B27" s="4"/>
      <c r="C27" s="4"/>
      <c r="D27" s="4"/>
      <c r="E27" s="4" t="s">
        <v>12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30" spans="1:11" ht="15">
      <c r="A30" s="155" t="str">
        <f>"Estimated Vehicle-Miles of Travel by Region - "&amp;E10&amp;" - (in Billions)"</f>
        <v>Estimated Vehicle-Miles of Travel by Region - March 2021 - (in Billions)</v>
      </c>
      <c r="B30" s="155"/>
      <c r="C30" s="155"/>
      <c r="D30" s="155"/>
      <c r="E30" s="155"/>
      <c r="F30" s="155"/>
      <c r="G30" s="155"/>
      <c r="H30" s="155"/>
      <c r="I30" s="155"/>
      <c r="J30" s="155"/>
      <c r="K30" s="155"/>
    </row>
    <row r="31" spans="1:11" ht="15">
      <c r="A31" s="155" t="s">
        <v>13</v>
      </c>
      <c r="B31" s="155"/>
      <c r="C31" s="155"/>
      <c r="D31" s="155"/>
      <c r="E31" s="155"/>
      <c r="F31" s="155"/>
      <c r="G31" s="155"/>
      <c r="H31" s="155"/>
      <c r="I31" s="155"/>
      <c r="J31" s="155"/>
      <c r="K31" s="155"/>
    </row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9" spans="4:10" ht="15">
      <c r="D59" s="9" t="s">
        <v>14</v>
      </c>
      <c r="G59" s="9" t="s">
        <v>15</v>
      </c>
      <c r="J59" s="9" t="s">
        <v>16</v>
      </c>
    </row>
    <row r="60" spans="4:10" ht="15">
      <c r="D60" s="10" t="str">
        <f>Data!C4</f>
        <v>57.8</v>
      </c>
      <c r="G60" s="12" t="str">
        <f>Data!D4</f>
        <v>55.8</v>
      </c>
      <c r="J60" s="12" t="str">
        <f>Data!G4</f>
        <v>33.9</v>
      </c>
    </row>
    <row r="61" spans="4:10" ht="15">
      <c r="D61" s="11" t="str">
        <f>Data!L4&amp;"%"</f>
        <v>22.3%</v>
      </c>
      <c r="G61" s="11" t="str">
        <f>Data!M4&amp;"%"</f>
        <v>18.3%</v>
      </c>
      <c r="J61" s="11" t="str">
        <f>Data!O4&amp;"%"</f>
        <v>19.0%</v>
      </c>
    </row>
    <row r="62" spans="7:10" ht="15">
      <c r="G62" s="10"/>
      <c r="J62" s="10"/>
    </row>
    <row r="63" spans="7:10" ht="15">
      <c r="G63" s="9" t="s">
        <v>17</v>
      </c>
      <c r="J63" s="9" t="s">
        <v>18</v>
      </c>
    </row>
    <row r="64" spans="7:10" ht="15">
      <c r="G64" s="12" t="str">
        <f>Data!E4</f>
        <v>56.3</v>
      </c>
      <c r="J64" s="10" t="str">
        <f>Data!H4</f>
        <v>59.1</v>
      </c>
    </row>
    <row r="65" spans="7:10" ht="15">
      <c r="G65" s="11" t="str">
        <f>Data!N4&amp;"%"</f>
        <v>18.0%</v>
      </c>
      <c r="J65" s="11" t="str">
        <f>Data!P4&amp;"%"</f>
        <v>17.5%</v>
      </c>
    </row>
    <row r="67" spans="1:2" ht="13.5">
      <c r="A67" s="5" t="s">
        <v>19</v>
      </c>
      <c r="B67" s="8" t="s">
        <v>20</v>
      </c>
    </row>
    <row r="68" ht="13.5">
      <c r="B68" s="8" t="str">
        <f>"All vehicle-miles of travel computed with Highway Statistics "&amp;Data!T4&amp;" Table VM-2 as a base."</f>
        <v>All vehicle-miles of travel computed with Highway Statistics 2019 Table VM-2 as a base.</v>
      </c>
    </row>
    <row r="69" spans="2:7" ht="13.5">
      <c r="B69" s="151" t="s">
        <v>21</v>
      </c>
      <c r="C69" s="152"/>
      <c r="D69" s="152"/>
      <c r="E69" s="152"/>
      <c r="F69" s="153" t="str">
        <f>Data!X4</f>
        <v>May 05,2021</v>
      </c>
      <c r="G69" s="154"/>
    </row>
    <row r="70" s="8" customFormat="1" ht="9.75">
      <c r="B70" s="8" t="str">
        <f>"Some historical data were revised based on HPMS and amended TVT data as of December "&amp;Data!AA4&amp;"."</f>
        <v>Some historical data were revised based on HPMS and amended TVT data as of December 2019.</v>
      </c>
    </row>
    <row r="71" s="8" customFormat="1" ht="9.75">
      <c r="B71" s="8" t="s">
        <v>22</v>
      </c>
    </row>
    <row r="72" s="8" customFormat="1" ht="9.75">
      <c r="B72" s="8" t="s">
        <v>23</v>
      </c>
    </row>
    <row r="73" s="8" customFormat="1" ht="9.75">
      <c r="B73" s="8" t="s">
        <v>24</v>
      </c>
    </row>
    <row r="74" s="8" customFormat="1" ht="9.75">
      <c r="B74" s="8" t="s">
        <v>25</v>
      </c>
    </row>
  </sheetData>
  <sheetProtection/>
  <mergeCells count="9">
    <mergeCell ref="E10:J11"/>
    <mergeCell ref="E4:J5"/>
    <mergeCell ref="E7:J8"/>
    <mergeCell ref="E24:J24"/>
    <mergeCell ref="B69:E69"/>
    <mergeCell ref="F69:G69"/>
    <mergeCell ref="A30:K30"/>
    <mergeCell ref="A31:K31"/>
    <mergeCell ref="F16:G16"/>
  </mergeCells>
  <conditionalFormatting sqref="D61 G61 J61 G65 J65">
    <cfRule type="expression" priority="11" dxfId="0" stopIfTrue="1">
      <formula>VALUE(D61)&lt;0</formula>
    </cfRule>
  </conditionalFormatting>
  <conditionalFormatting sqref="E15">
    <cfRule type="expression" priority="12" dxfId="0" stopIfTrue="1">
      <formula>VALUE(E15)&lt;0</formula>
    </cfRule>
  </conditionalFormatting>
  <conditionalFormatting sqref="K24">
    <cfRule type="expression" priority="10" dxfId="9" stopIfTrue="1">
      <formula>VALUE(K24)&lt;0</formula>
    </cfRule>
  </conditionalFormatting>
  <conditionalFormatting sqref="G15">
    <cfRule type="expression" priority="2" dxfId="9" stopIfTrue="1">
      <formula>VALUE($G$15)&lt;0</formula>
    </cfRule>
  </conditionalFormatting>
  <conditionalFormatting sqref="G25">
    <cfRule type="expression" priority="1" dxfId="9" stopIfTrue="1">
      <formula>VALUE($G$25)&lt;0</formula>
    </cfRule>
  </conditionalFormatting>
  <printOptions/>
  <pageMargins left="0.5" right="0.5" top="0.5" bottom="0.5" header="0.5" footer="0.5"/>
  <pageSetup fitToHeight="1" fitToWidth="1" horizontalDpi="600" verticalDpi="600" orientation="portrait" scale="8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">
      <selection activeCell="T45" sqref="T45"/>
    </sheetView>
  </sheetViews>
  <sheetFormatPr defaultColWidth="9.140625" defaultRowHeight="12.75"/>
  <cols>
    <col min="1" max="1" width="9.7109375" style="0" customWidth="1"/>
  </cols>
  <sheetData>
    <row r="1" spans="1:16" ht="12.75" customHeight="1">
      <c r="A1" s="205" t="s">
        <v>391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16"/>
      <c r="M1" s="202" t="s">
        <v>392</v>
      </c>
      <c r="N1" s="202"/>
      <c r="O1" s="202"/>
      <c r="P1" s="202"/>
    </row>
    <row r="2" spans="13:16" ht="12">
      <c r="M2" s="202"/>
      <c r="N2" s="202"/>
      <c r="O2" s="202"/>
      <c r="P2" s="202"/>
    </row>
    <row r="4" spans="13:16" ht="12.75">
      <c r="M4" s="18"/>
      <c r="N4" s="60">
        <f>Data!S42</f>
        <v>2019</v>
      </c>
      <c r="O4" s="80">
        <f>Data!T42</f>
        <v>2020</v>
      </c>
      <c r="P4" s="80">
        <f>Data!U42</f>
        <v>2021</v>
      </c>
    </row>
    <row r="5" spans="13:16" ht="12">
      <c r="M5" s="20" t="s">
        <v>368</v>
      </c>
      <c r="N5" s="61">
        <f>Data!X43</f>
        <v>5.67</v>
      </c>
      <c r="O5" s="61">
        <f>Data!Y43</f>
        <v>5.78</v>
      </c>
      <c r="P5" s="61">
        <f>Data!Z43</f>
        <v>5.03</v>
      </c>
    </row>
    <row r="6" spans="13:16" ht="12">
      <c r="M6" s="20" t="s">
        <v>369</v>
      </c>
      <c r="N6" s="61">
        <f>Data!X44</f>
        <v>5.84</v>
      </c>
      <c r="O6" s="61">
        <f>Data!Y44</f>
        <v>5.73</v>
      </c>
      <c r="P6" s="61">
        <f>Data!Z44</f>
        <v>5.16</v>
      </c>
    </row>
    <row r="7" spans="13:16" ht="12">
      <c r="M7" s="20" t="s">
        <v>370</v>
      </c>
      <c r="N7" s="61">
        <f>Data!X45</f>
        <v>6.21</v>
      </c>
      <c r="O7" s="61">
        <f>Data!Y45</f>
        <v>4.99</v>
      </c>
      <c r="P7" s="61">
        <f>Data!Z45</f>
        <v>5.91</v>
      </c>
    </row>
    <row r="8" spans="13:16" ht="12">
      <c r="M8" s="20" t="s">
        <v>372</v>
      </c>
      <c r="N8" s="61">
        <f>Data!X46</f>
        <v>6.49</v>
      </c>
      <c r="O8" s="61">
        <f>Data!Y46</f>
        <v>3.82</v>
      </c>
      <c r="P8" s="61" t="e">
        <f>Data!Z46</f>
        <v>#N/A</v>
      </c>
    </row>
    <row r="9" spans="13:16" ht="12">
      <c r="M9" s="20" t="s">
        <v>373</v>
      </c>
      <c r="N9" s="61">
        <f>Data!X47</f>
        <v>6.4</v>
      </c>
      <c r="O9" s="61">
        <f>Data!Y47</f>
        <v>4.68</v>
      </c>
      <c r="P9" s="61" t="e">
        <f>Data!Z47</f>
        <v>#N/A</v>
      </c>
    </row>
    <row r="10" spans="13:16" ht="12">
      <c r="M10" s="20" t="s">
        <v>374</v>
      </c>
      <c r="N10" s="61">
        <f>Data!X48</f>
        <v>6.54</v>
      </c>
      <c r="O10" s="61">
        <f>Data!Y48</f>
        <v>5.62</v>
      </c>
      <c r="P10" s="61" t="e">
        <f>Data!Z48</f>
        <v>#N/A</v>
      </c>
    </row>
    <row r="11" spans="13:16" ht="12">
      <c r="M11" s="20" t="s">
        <v>377</v>
      </c>
      <c r="N11" s="61">
        <f>Data!X49</f>
        <v>6.42</v>
      </c>
      <c r="O11" s="61">
        <f>Data!Y49</f>
        <v>5.63</v>
      </c>
      <c r="P11" s="61" t="e">
        <f>Data!Z49</f>
        <v>#N/A</v>
      </c>
    </row>
    <row r="12" spans="13:16" ht="12">
      <c r="M12" s="20" t="s">
        <v>378</v>
      </c>
      <c r="N12" s="61">
        <f>Data!X50</f>
        <v>6.33</v>
      </c>
      <c r="O12" s="61">
        <f>Data!Y50</f>
        <v>5.52</v>
      </c>
      <c r="P12" s="61" t="e">
        <f>Data!Z50</f>
        <v>#N/A</v>
      </c>
    </row>
    <row r="13" spans="13:16" ht="12.75" customHeight="1">
      <c r="M13" s="20" t="s">
        <v>379</v>
      </c>
      <c r="N13" s="61">
        <f>Data!X51</f>
        <v>6.21</v>
      </c>
      <c r="O13" s="61">
        <f>Data!Y51</f>
        <v>5.62</v>
      </c>
      <c r="P13" s="61" t="e">
        <f>Data!Z51</f>
        <v>#N/A</v>
      </c>
    </row>
    <row r="14" spans="13:16" ht="12">
      <c r="M14" s="20" t="s">
        <v>381</v>
      </c>
      <c r="N14" s="61">
        <f>Data!X52</f>
        <v>6.35</v>
      </c>
      <c r="O14" s="61">
        <f>Data!Y52</f>
        <v>5.73</v>
      </c>
      <c r="P14" s="61" t="e">
        <f>Data!Z52</f>
        <v>#N/A</v>
      </c>
    </row>
    <row r="15" spans="13:16" ht="12">
      <c r="M15" s="20" t="s">
        <v>382</v>
      </c>
      <c r="N15" s="61">
        <f>Data!X53</f>
        <v>6.12</v>
      </c>
      <c r="O15" s="61">
        <f>Data!Y53</f>
        <v>5.4</v>
      </c>
      <c r="P15" s="61" t="e">
        <f>Data!Z53</f>
        <v>#N/A</v>
      </c>
    </row>
    <row r="16" spans="13:16" ht="12.75" customHeight="1">
      <c r="M16" s="20" t="s">
        <v>383</v>
      </c>
      <c r="N16" s="61">
        <f>Data!X54</f>
        <v>6.23</v>
      </c>
      <c r="O16" s="61">
        <f>Data!Y54</f>
        <v>5.55</v>
      </c>
      <c r="P16" s="61" t="e">
        <f>Data!Z54</f>
        <v>#N/A</v>
      </c>
    </row>
    <row r="19" spans="13:16" ht="12.75" customHeight="1">
      <c r="M19" s="202" t="s">
        <v>393</v>
      </c>
      <c r="N19" s="202"/>
      <c r="O19" s="202"/>
      <c r="P19" s="202"/>
    </row>
    <row r="20" spans="13:16" ht="12">
      <c r="M20" s="203"/>
      <c r="N20" s="203"/>
      <c r="O20" s="204"/>
      <c r="P20" s="204"/>
    </row>
    <row r="21" spans="13:16" ht="12.75">
      <c r="M21" s="18"/>
      <c r="N21" s="60">
        <f>Data!S42</f>
        <v>2019</v>
      </c>
      <c r="O21" s="60">
        <f>Data!T42</f>
        <v>2020</v>
      </c>
      <c r="P21" s="60">
        <f>Data!U42</f>
        <v>2021</v>
      </c>
    </row>
    <row r="22" spans="13:16" ht="12">
      <c r="M22" s="20" t="s">
        <v>368</v>
      </c>
      <c r="N22" s="62">
        <f>Data!S43</f>
        <v>2.28</v>
      </c>
      <c r="O22" s="62">
        <f>Data!T43</f>
        <v>2.34</v>
      </c>
      <c r="P22" s="62">
        <f>Data!U43</f>
        <v>2.17</v>
      </c>
    </row>
    <row r="23" spans="13:16" ht="12">
      <c r="M23" s="20" t="s">
        <v>369</v>
      </c>
      <c r="N23" s="62">
        <f>Data!S44</f>
        <v>2.35</v>
      </c>
      <c r="O23" s="62">
        <f>Data!T44</f>
        <v>2.33</v>
      </c>
      <c r="P23" s="62">
        <f>Data!U44</f>
        <v>2.17</v>
      </c>
    </row>
    <row r="24" spans="13:16" ht="12">
      <c r="M24" s="20" t="s">
        <v>370</v>
      </c>
      <c r="N24" s="62">
        <f>Data!S45</f>
        <v>2.58</v>
      </c>
      <c r="O24" s="62">
        <f>Data!T45</f>
        <v>2.14</v>
      </c>
      <c r="P24" s="62">
        <f>Data!U45</f>
        <v>2.57</v>
      </c>
    </row>
    <row r="25" spans="13:16" ht="12">
      <c r="M25" s="20" t="s">
        <v>372</v>
      </c>
      <c r="N25" s="62">
        <f>Data!S46</f>
        <v>2.75</v>
      </c>
      <c r="O25" s="62">
        <f>Data!T46</f>
        <v>1.71</v>
      </c>
      <c r="P25" s="62" t="e">
        <f>Data!U46</f>
        <v>#N/A</v>
      </c>
    </row>
    <row r="26" spans="13:16" ht="12">
      <c r="M26" s="20" t="s">
        <v>373</v>
      </c>
      <c r="N26" s="62">
        <f>Data!S47</f>
        <v>2.81</v>
      </c>
      <c r="O26" s="62">
        <f>Data!T47</f>
        <v>2.19</v>
      </c>
      <c r="P26" s="62" t="e">
        <f>Data!U47</f>
        <v>#N/A</v>
      </c>
    </row>
    <row r="27" spans="13:16" ht="12">
      <c r="M27" s="20" t="s">
        <v>374</v>
      </c>
      <c r="N27" s="62">
        <f>Data!S48</f>
        <v>2.93</v>
      </c>
      <c r="O27" s="62">
        <f>Data!T48</f>
        <v>2.62</v>
      </c>
      <c r="P27" s="62" t="e">
        <f>Data!U48</f>
        <v>#N/A</v>
      </c>
    </row>
    <row r="28" spans="13:16" ht="12">
      <c r="M28" s="20" t="s">
        <v>377</v>
      </c>
      <c r="N28" s="62">
        <f>Data!S49</f>
        <v>3.03</v>
      </c>
      <c r="O28" s="62">
        <f>Data!T49</f>
        <v>2.76</v>
      </c>
      <c r="P28" s="62" t="e">
        <f>Data!U49</f>
        <v>#N/A</v>
      </c>
    </row>
    <row r="29" spans="13:16" ht="12">
      <c r="M29" s="20" t="s">
        <v>378</v>
      </c>
      <c r="N29" s="62">
        <f>Data!S50</f>
        <v>2.91</v>
      </c>
      <c r="O29" s="62">
        <f>Data!T50</f>
        <v>2.63</v>
      </c>
      <c r="P29" s="62" t="e">
        <f>Data!U50</f>
        <v>#N/A</v>
      </c>
    </row>
    <row r="30" spans="13:16" ht="12.75" customHeight="1">
      <c r="M30" s="20" t="s">
        <v>379</v>
      </c>
      <c r="N30" s="62">
        <f>Data!S51</f>
        <v>2.76</v>
      </c>
      <c r="O30" s="62">
        <f>Data!T51</f>
        <v>2.62</v>
      </c>
      <c r="P30" s="62" t="e">
        <f>Data!U51</f>
        <v>#N/A</v>
      </c>
    </row>
    <row r="31" spans="13:16" ht="12">
      <c r="M31" s="20" t="s">
        <v>381</v>
      </c>
      <c r="N31" s="62">
        <f>Data!S52</f>
        <v>2.77</v>
      </c>
      <c r="O31" s="62">
        <f>Data!T52</f>
        <v>2.63</v>
      </c>
      <c r="P31" s="62" t="e">
        <f>Data!U52</f>
        <v>#N/A</v>
      </c>
    </row>
    <row r="32" spans="13:16" ht="12">
      <c r="M32" s="20" t="s">
        <v>382</v>
      </c>
      <c r="N32" s="62">
        <f>Data!S53</f>
        <v>2.6</v>
      </c>
      <c r="O32" s="62">
        <f>Data!T53</f>
        <v>2.39</v>
      </c>
      <c r="P32" s="62" t="e">
        <f>Data!U53</f>
        <v>#N/A</v>
      </c>
    </row>
    <row r="33" spans="13:16" ht="12.75" customHeight="1">
      <c r="M33" s="20" t="s">
        <v>383</v>
      </c>
      <c r="N33" s="62">
        <f>Data!S54</f>
        <v>2.55</v>
      </c>
      <c r="O33" s="62">
        <f>Data!T54</f>
        <v>2.33</v>
      </c>
      <c r="P33" s="62" t="e">
        <f>Data!U54</f>
        <v>#N/A</v>
      </c>
    </row>
  </sheetData>
  <sheetProtection/>
  <mergeCells count="3">
    <mergeCell ref="M1:P2"/>
    <mergeCell ref="M19:P20"/>
    <mergeCell ref="A1:K1"/>
  </mergeCells>
  <conditionalFormatting sqref="N5:P16 N22:P33">
    <cfRule type="expression" priority="1" dxfId="6" stopIfTrue="1">
      <formula>ISNA(N5)</formula>
    </cfRule>
  </conditionalFormatting>
  <printOptions/>
  <pageMargins left="0.75" right="0.75" top="1" bottom="1" header="0.5" footer="0.5"/>
  <pageSetup horizontalDpi="600" verticalDpi="600" orientation="portrait" scale="89" r:id="rId2"/>
  <colBreaks count="1" manualBreakCount="1">
    <brk id="11" max="56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40"/>
  <sheetViews>
    <sheetView zoomScalePageLayoutView="0" workbookViewId="0" topLeftCell="A1">
      <selection activeCell="V17" sqref="V17"/>
    </sheetView>
  </sheetViews>
  <sheetFormatPr defaultColWidth="9.140625" defaultRowHeight="12.75"/>
  <cols>
    <col min="1" max="16384" width="9.140625" style="140" customWidth="1"/>
  </cols>
  <sheetData>
    <row r="2" ht="14.25">
      <c r="A2" s="139" t="s">
        <v>804</v>
      </c>
    </row>
    <row r="39" ht="14.25">
      <c r="A39" s="140" t="s">
        <v>805</v>
      </c>
    </row>
    <row r="40" ht="14.25">
      <c r="A40" s="140" t="s">
        <v>806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3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140625" style="0" bestFit="1" customWidth="1"/>
    <col min="2" max="2" width="16.421875" style="0" bestFit="1" customWidth="1"/>
    <col min="3" max="3" width="12.28125" style="0" bestFit="1" customWidth="1"/>
    <col min="4" max="4" width="11.7109375" style="0" bestFit="1" customWidth="1"/>
    <col min="23" max="23" width="11.7109375" style="0" bestFit="1" customWidth="1"/>
    <col min="24" max="24" width="14.8515625" style="0" bestFit="1" customWidth="1"/>
    <col min="25" max="25" width="21.00390625" style="0" bestFit="1" customWidth="1"/>
    <col min="26" max="26" width="18.140625" style="0" bestFit="1" customWidth="1"/>
    <col min="27" max="27" width="11.28125" style="0" bestFit="1" customWidth="1"/>
  </cols>
  <sheetData>
    <row r="1" ht="12">
      <c r="G1" t="s">
        <v>394</v>
      </c>
    </row>
    <row r="2" spans="1:27" ht="12">
      <c r="A2" t="s">
        <v>395</v>
      </c>
      <c r="B2" t="s">
        <v>396</v>
      </c>
      <c r="C2" t="s">
        <v>397</v>
      </c>
      <c r="D2" t="s">
        <v>398</v>
      </c>
      <c r="E2" t="s">
        <v>399</v>
      </c>
      <c r="G2" t="s">
        <v>400</v>
      </c>
      <c r="H2" t="s">
        <v>401</v>
      </c>
      <c r="I2" t="s">
        <v>402</v>
      </c>
      <c r="J2" t="s">
        <v>403</v>
      </c>
      <c r="K2" t="s">
        <v>404</v>
      </c>
      <c r="L2" t="s">
        <v>405</v>
      </c>
      <c r="M2" t="s">
        <v>406</v>
      </c>
      <c r="N2" t="s">
        <v>407</v>
      </c>
      <c r="O2" t="s">
        <v>408</v>
      </c>
      <c r="P2" t="s">
        <v>409</v>
      </c>
      <c r="Q2" t="s">
        <v>410</v>
      </c>
      <c r="R2" t="s">
        <v>411</v>
      </c>
      <c r="S2" t="s">
        <v>412</v>
      </c>
      <c r="T2" t="s">
        <v>413</v>
      </c>
      <c r="U2" t="s">
        <v>414</v>
      </c>
      <c r="V2" t="s">
        <v>415</v>
      </c>
      <c r="W2" t="s">
        <v>416</v>
      </c>
      <c r="X2" t="s">
        <v>417</v>
      </c>
      <c r="Y2" t="s">
        <v>418</v>
      </c>
      <c r="Z2" t="s">
        <v>419</v>
      </c>
      <c r="AA2" t="s">
        <v>420</v>
      </c>
    </row>
    <row r="3" spans="2:26" ht="12">
      <c r="B3" s="40"/>
      <c r="Y3" s="40"/>
      <c r="Z3" s="40"/>
    </row>
    <row r="4" spans="1:27" ht="12">
      <c r="A4" s="16" t="s">
        <v>421</v>
      </c>
      <c r="B4" s="16" t="s">
        <v>422</v>
      </c>
      <c r="C4" s="16" t="s">
        <v>423</v>
      </c>
      <c r="D4" s="16" t="s">
        <v>424</v>
      </c>
      <c r="E4" s="16" t="s">
        <v>425</v>
      </c>
      <c r="G4" s="16" t="s">
        <v>426</v>
      </c>
      <c r="H4" s="16" t="s">
        <v>427</v>
      </c>
      <c r="I4" s="16" t="s">
        <v>428</v>
      </c>
      <c r="J4" s="16" t="s">
        <v>429</v>
      </c>
      <c r="K4" s="16" t="s">
        <v>159</v>
      </c>
      <c r="L4" s="16" t="s">
        <v>430</v>
      </c>
      <c r="M4" s="16" t="s">
        <v>173</v>
      </c>
      <c r="N4" s="16" t="s">
        <v>431</v>
      </c>
      <c r="O4" s="16" t="s">
        <v>69</v>
      </c>
      <c r="P4" s="16" t="s">
        <v>432</v>
      </c>
      <c r="Q4" s="16" t="s">
        <v>69</v>
      </c>
      <c r="R4" s="16" t="s">
        <v>433</v>
      </c>
      <c r="S4" s="16" t="s">
        <v>284</v>
      </c>
      <c r="T4" s="16" t="s">
        <v>434</v>
      </c>
      <c r="U4" s="16" t="s">
        <v>435</v>
      </c>
      <c r="V4" s="16" t="s">
        <v>271</v>
      </c>
      <c r="W4" s="16" t="s">
        <v>436</v>
      </c>
      <c r="X4" s="16" t="s">
        <v>437</v>
      </c>
      <c r="Y4" s="16" t="s">
        <v>98</v>
      </c>
      <c r="Z4" s="16" t="s">
        <v>438</v>
      </c>
      <c r="AA4" s="16" t="s">
        <v>434</v>
      </c>
    </row>
    <row r="6" spans="1:2" ht="12">
      <c r="A6" s="73">
        <f>W4+31</f>
        <v>43893</v>
      </c>
      <c r="B6" s="74">
        <f>A6-31</f>
        <v>43862</v>
      </c>
    </row>
    <row r="7" spans="1:23" ht="12.75">
      <c r="A7" s="56"/>
      <c r="B7" s="56"/>
      <c r="C7" s="56"/>
      <c r="D7" s="56"/>
      <c r="E7" s="56"/>
      <c r="F7" s="56"/>
      <c r="G7" s="56" t="s">
        <v>439</v>
      </c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</row>
    <row r="8" spans="1:4" ht="12">
      <c r="A8" s="57" t="s">
        <v>440</v>
      </c>
      <c r="B8" s="57" t="s">
        <v>441</v>
      </c>
      <c r="C8" s="57" t="s">
        <v>442</v>
      </c>
      <c r="D8" s="57" t="s">
        <v>443</v>
      </c>
    </row>
    <row r="9" spans="1:4" ht="12">
      <c r="A9" s="57" t="s">
        <v>444</v>
      </c>
      <c r="B9" s="57" t="s">
        <v>445</v>
      </c>
      <c r="C9" s="57" t="s">
        <v>446</v>
      </c>
      <c r="D9" s="57" t="s">
        <v>447</v>
      </c>
    </row>
    <row r="10" spans="1:4" ht="12">
      <c r="A10" s="57" t="s">
        <v>448</v>
      </c>
      <c r="B10" s="57" t="s">
        <v>449</v>
      </c>
      <c r="C10" s="57" t="s">
        <v>450</v>
      </c>
      <c r="D10" s="57" t="s">
        <v>451</v>
      </c>
    </row>
    <row r="11" spans="1:4" ht="12">
      <c r="A11" s="57" t="s">
        <v>452</v>
      </c>
      <c r="B11" s="57" t="s">
        <v>453</v>
      </c>
      <c r="C11" s="57" t="s">
        <v>454</v>
      </c>
      <c r="D11" s="57" t="s">
        <v>455</v>
      </c>
    </row>
    <row r="12" spans="1:4" ht="12">
      <c r="A12" s="57" t="s">
        <v>456</v>
      </c>
      <c r="B12" s="57" t="s">
        <v>457</v>
      </c>
      <c r="C12" s="57" t="s">
        <v>458</v>
      </c>
      <c r="D12" s="57" t="s">
        <v>459</v>
      </c>
    </row>
    <row r="13" spans="1:4" ht="12">
      <c r="A13" s="57" t="s">
        <v>460</v>
      </c>
      <c r="B13" s="57" t="s">
        <v>461</v>
      </c>
      <c r="C13" s="57" t="s">
        <v>462</v>
      </c>
      <c r="D13" s="57" t="s">
        <v>463</v>
      </c>
    </row>
    <row r="14" spans="1:4" ht="12">
      <c r="A14" s="57" t="s">
        <v>464</v>
      </c>
      <c r="B14" s="57" t="s">
        <v>465</v>
      </c>
      <c r="C14" s="57" t="s">
        <v>466</v>
      </c>
      <c r="D14" s="57" t="s">
        <v>467</v>
      </c>
    </row>
    <row r="15" spans="1:4" ht="12">
      <c r="A15" s="57" t="s">
        <v>468</v>
      </c>
      <c r="B15" s="57" t="s">
        <v>469</v>
      </c>
      <c r="C15" s="57" t="s">
        <v>470</v>
      </c>
      <c r="D15" s="57" t="s">
        <v>471</v>
      </c>
    </row>
    <row r="16" spans="1:4" ht="12">
      <c r="A16" s="57" t="s">
        <v>472</v>
      </c>
      <c r="B16" s="57" t="s">
        <v>473</v>
      </c>
      <c r="C16" s="57" t="s">
        <v>474</v>
      </c>
      <c r="D16" s="57" t="s">
        <v>475</v>
      </c>
    </row>
    <row r="17" spans="1:4" ht="12">
      <c r="A17" s="57" t="s">
        <v>476</v>
      </c>
      <c r="B17" s="57" t="s">
        <v>477</v>
      </c>
      <c r="C17" s="57" t="s">
        <v>478</v>
      </c>
      <c r="D17" s="57" t="s">
        <v>479</v>
      </c>
    </row>
    <row r="18" spans="1:4" ht="12">
      <c r="A18" s="57" t="s">
        <v>480</v>
      </c>
      <c r="B18" s="57" t="s">
        <v>481</v>
      </c>
      <c r="C18" s="57" t="s">
        <v>482</v>
      </c>
      <c r="D18" s="57" t="s">
        <v>483</v>
      </c>
    </row>
    <row r="19" spans="1:4" ht="12">
      <c r="A19" s="57" t="s">
        <v>484</v>
      </c>
      <c r="B19" s="57" t="s">
        <v>485</v>
      </c>
      <c r="C19" s="57" t="s">
        <v>486</v>
      </c>
      <c r="D19" s="57" t="s">
        <v>487</v>
      </c>
    </row>
    <row r="20" spans="1:4" ht="12">
      <c r="A20" s="57" t="s">
        <v>488</v>
      </c>
      <c r="B20" s="57" t="s">
        <v>489</v>
      </c>
      <c r="C20" s="57" t="s">
        <v>490</v>
      </c>
      <c r="D20" s="57" t="s">
        <v>491</v>
      </c>
    </row>
    <row r="21" spans="1:4" ht="12">
      <c r="A21" s="57" t="s">
        <v>492</v>
      </c>
      <c r="B21" s="57" t="s">
        <v>493</v>
      </c>
      <c r="C21" s="57" t="s">
        <v>494</v>
      </c>
      <c r="D21" s="57" t="s">
        <v>495</v>
      </c>
    </row>
    <row r="22" spans="1:4" ht="12">
      <c r="A22" s="57" t="s">
        <v>496</v>
      </c>
      <c r="B22" s="57" t="s">
        <v>497</v>
      </c>
      <c r="C22" s="57" t="s">
        <v>498</v>
      </c>
      <c r="D22" s="57" t="s">
        <v>499</v>
      </c>
    </row>
    <row r="23" spans="1:4" ht="12">
      <c r="A23" s="57" t="s">
        <v>500</v>
      </c>
      <c r="B23" s="57" t="s">
        <v>501</v>
      </c>
      <c r="C23" s="57" t="s">
        <v>502</v>
      </c>
      <c r="D23" s="57" t="s">
        <v>503</v>
      </c>
    </row>
    <row r="24" spans="1:4" ht="12">
      <c r="A24" s="57" t="s">
        <v>504</v>
      </c>
      <c r="B24" s="57" t="s">
        <v>505</v>
      </c>
      <c r="C24" s="57" t="s">
        <v>506</v>
      </c>
      <c r="D24" s="57" t="s">
        <v>507</v>
      </c>
    </row>
    <row r="25" spans="1:4" ht="12">
      <c r="A25" s="57" t="s">
        <v>508</v>
      </c>
      <c r="B25" s="57" t="s">
        <v>509</v>
      </c>
      <c r="C25" s="57" t="s">
        <v>510</v>
      </c>
      <c r="D25" s="57" t="s">
        <v>511</v>
      </c>
    </row>
    <row r="26" spans="1:4" ht="12">
      <c r="A26" s="57" t="s">
        <v>512</v>
      </c>
      <c r="B26" s="57" t="s">
        <v>513</v>
      </c>
      <c r="C26" s="57" t="s">
        <v>514</v>
      </c>
      <c r="D26" s="57" t="s">
        <v>515</v>
      </c>
    </row>
    <row r="27" spans="1:4" ht="12">
      <c r="A27" s="57" t="s">
        <v>516</v>
      </c>
      <c r="B27" s="57" t="s">
        <v>517</v>
      </c>
      <c r="C27" s="57" t="s">
        <v>518</v>
      </c>
      <c r="D27" s="57" t="s">
        <v>519</v>
      </c>
    </row>
    <row r="28" spans="1:4" ht="12">
      <c r="A28" s="57" t="s">
        <v>520</v>
      </c>
      <c r="B28" s="57" t="s">
        <v>521</v>
      </c>
      <c r="C28" s="57" t="s">
        <v>522</v>
      </c>
      <c r="D28" s="57" t="s">
        <v>523</v>
      </c>
    </row>
    <row r="29" spans="1:4" ht="12">
      <c r="A29" s="57" t="s">
        <v>524</v>
      </c>
      <c r="B29" s="57" t="s">
        <v>525</v>
      </c>
      <c r="C29" s="57" t="s">
        <v>526</v>
      </c>
      <c r="D29" s="57" t="s">
        <v>527</v>
      </c>
    </row>
    <row r="30" spans="1:4" ht="12">
      <c r="A30" s="57" t="s">
        <v>528</v>
      </c>
      <c r="B30" s="57" t="s">
        <v>529</v>
      </c>
      <c r="C30" s="57" t="s">
        <v>530</v>
      </c>
      <c r="D30" s="57" t="s">
        <v>531</v>
      </c>
    </row>
    <row r="31" spans="1:4" ht="12">
      <c r="A31" s="57" t="s">
        <v>532</v>
      </c>
      <c r="B31" s="57" t="s">
        <v>533</v>
      </c>
      <c r="C31" s="57" t="s">
        <v>534</v>
      </c>
      <c r="D31" s="57" t="s">
        <v>535</v>
      </c>
    </row>
    <row r="32" spans="1:4" ht="12">
      <c r="A32" s="57" t="s">
        <v>434</v>
      </c>
      <c r="B32" s="57" t="s">
        <v>536</v>
      </c>
      <c r="C32" s="57" t="s">
        <v>537</v>
      </c>
      <c r="D32" s="57" t="s">
        <v>538</v>
      </c>
    </row>
    <row r="33" spans="1:4" ht="12">
      <c r="A33" s="57" t="s">
        <v>539</v>
      </c>
      <c r="B33" s="57" t="s">
        <v>540</v>
      </c>
      <c r="C33" s="57" t="s">
        <v>541</v>
      </c>
      <c r="D33" s="57" t="s">
        <v>542</v>
      </c>
    </row>
    <row r="34" spans="1:4" ht="12">
      <c r="A34" s="57" t="s">
        <v>421</v>
      </c>
      <c r="B34" s="57" t="s">
        <v>543</v>
      </c>
      <c r="C34" s="57" t="s">
        <v>544</v>
      </c>
      <c r="D34" s="57" t="s">
        <v>545</v>
      </c>
    </row>
    <row r="38" spans="10:12" ht="12.75">
      <c r="J38" s="122"/>
      <c r="L38" s="123"/>
    </row>
    <row r="40" spans="8:19" ht="12.75">
      <c r="H40" s="56" t="s">
        <v>546</v>
      </c>
      <c r="S40" s="56" t="s">
        <v>547</v>
      </c>
    </row>
    <row r="41" spans="1:25" ht="12">
      <c r="A41" t="s">
        <v>395</v>
      </c>
      <c r="B41" t="s">
        <v>548</v>
      </c>
      <c r="C41" t="s">
        <v>549</v>
      </c>
      <c r="D41" t="s">
        <v>550</v>
      </c>
      <c r="E41" t="s">
        <v>551</v>
      </c>
      <c r="F41" s="57" t="s">
        <v>57</v>
      </c>
      <c r="L41" t="s">
        <v>395</v>
      </c>
      <c r="M41" t="s">
        <v>552</v>
      </c>
      <c r="N41" t="s">
        <v>548</v>
      </c>
      <c r="O41" t="s">
        <v>551</v>
      </c>
      <c r="P41" t="s">
        <v>553</v>
      </c>
      <c r="Q41" t="s">
        <v>57</v>
      </c>
      <c r="T41" t="s">
        <v>554</v>
      </c>
      <c r="Y41" t="s">
        <v>555</v>
      </c>
    </row>
    <row r="42" spans="1:26" ht="12">
      <c r="A42" s="16" t="s">
        <v>448</v>
      </c>
      <c r="B42" s="16" t="s">
        <v>556</v>
      </c>
      <c r="C42" s="16" t="s">
        <v>557</v>
      </c>
      <c r="E42" s="16" t="s">
        <v>558</v>
      </c>
      <c r="F42" s="58">
        <v>1</v>
      </c>
      <c r="G42">
        <f>VALUE(A42)</f>
        <v>1997</v>
      </c>
      <c r="H42" s="125">
        <f>IF(ISBLANK(A42),"",J42)</f>
        <v>35431</v>
      </c>
      <c r="I42">
        <f>IF(ISBLANK(E42),NA(),VALUE(E42))</f>
        <v>2490</v>
      </c>
      <c r="J42" s="124">
        <f>DATE(G42,B42,1)</f>
        <v>35431</v>
      </c>
      <c r="K42" s="58"/>
      <c r="L42" s="57">
        <v>2019</v>
      </c>
      <c r="M42" s="57">
        <v>1</v>
      </c>
      <c r="N42" s="58" t="s">
        <v>557</v>
      </c>
      <c r="O42" s="59">
        <v>2.28</v>
      </c>
      <c r="P42" s="59">
        <v>5.67</v>
      </c>
      <c r="Q42" s="58">
        <v>1</v>
      </c>
      <c r="S42" s="57">
        <f>L42</f>
        <v>2019</v>
      </c>
      <c r="T42" s="57">
        <f>L54</f>
        <v>2020</v>
      </c>
      <c r="U42" s="57">
        <f>L66</f>
        <v>2021</v>
      </c>
      <c r="X42">
        <v>0</v>
      </c>
      <c r="Y42">
        <v>0</v>
      </c>
      <c r="Z42">
        <v>0</v>
      </c>
    </row>
    <row r="43" spans="1:26" ht="12">
      <c r="A43" s="16" t="s">
        <v>448</v>
      </c>
      <c r="B43" s="16" t="s">
        <v>559</v>
      </c>
      <c r="C43" s="16" t="s">
        <v>560</v>
      </c>
      <c r="E43" s="16" t="s">
        <v>561</v>
      </c>
      <c r="F43" s="58">
        <v>2</v>
      </c>
      <c r="G43">
        <f aca="true" t="shared" si="0" ref="G43:G106">VALUE(A43)</f>
        <v>1997</v>
      </c>
      <c r="H43" s="125">
        <f aca="true" t="shared" si="1" ref="H43:H106">IF(ISBLANK(A43),"",J43)</f>
        <v>35462</v>
      </c>
      <c r="I43">
        <f aca="true" t="shared" si="2" ref="I43:I106">IF(ISBLANK(E43),NA(),VALUE(E43))</f>
        <v>2497</v>
      </c>
      <c r="J43" s="124">
        <f aca="true" t="shared" si="3" ref="J43:J106">DATE(G43,B43,1)</f>
        <v>35462</v>
      </c>
      <c r="K43" s="58"/>
      <c r="L43" s="57">
        <v>2019</v>
      </c>
      <c r="M43" s="57">
        <v>2</v>
      </c>
      <c r="N43" s="58" t="s">
        <v>560</v>
      </c>
      <c r="O43" s="59">
        <v>2.35</v>
      </c>
      <c r="P43" s="59">
        <v>5.84</v>
      </c>
      <c r="Q43" s="58">
        <v>2</v>
      </c>
      <c r="R43" s="58" t="str">
        <f aca="true" t="shared" si="4" ref="R43:R54">N42</f>
        <v>January</v>
      </c>
      <c r="S43">
        <f aca="true" t="shared" si="5" ref="S43:S54">IF(ISBLANK(O42),NA(),O42)</f>
        <v>2.28</v>
      </c>
      <c r="T43">
        <f aca="true" t="shared" si="6" ref="T43:T54">IF(ISBLANK(O54),NA(),O54)</f>
        <v>2.34</v>
      </c>
      <c r="U43">
        <f aca="true" t="shared" si="7" ref="U43:U54">IF(ISBLANK(O66),NA(),O66)</f>
        <v>2.17</v>
      </c>
      <c r="W43" s="58" t="str">
        <f aca="true" t="shared" si="8" ref="W43:W54">N42</f>
        <v>January</v>
      </c>
      <c r="X43">
        <f aca="true" t="shared" si="9" ref="X43:X54">IF(ISBLANK(P42),NA(),P42)</f>
        <v>5.67</v>
      </c>
      <c r="Y43">
        <f aca="true" t="shared" si="10" ref="Y43:Y54">IF(ISBLANK(P54),NA(),P54)</f>
        <v>5.78</v>
      </c>
      <c r="Z43">
        <f aca="true" t="shared" si="11" ref="Z43:Z54">IF(ISBLANK(P66),NA(),P66)</f>
        <v>5.03</v>
      </c>
    </row>
    <row r="44" spans="1:26" ht="12">
      <c r="A44" s="16" t="s">
        <v>448</v>
      </c>
      <c r="B44" s="16" t="s">
        <v>562</v>
      </c>
      <c r="C44" s="16" t="s">
        <v>422</v>
      </c>
      <c r="E44" s="16" t="s">
        <v>563</v>
      </c>
      <c r="F44" s="58">
        <v>3</v>
      </c>
      <c r="G44">
        <f t="shared" si="0"/>
        <v>1997</v>
      </c>
      <c r="H44" s="125">
        <f t="shared" si="1"/>
        <v>35490</v>
      </c>
      <c r="I44">
        <f t="shared" si="2"/>
        <v>2505</v>
      </c>
      <c r="J44" s="124">
        <f t="shared" si="3"/>
        <v>35490</v>
      </c>
      <c r="L44" s="57">
        <v>2019</v>
      </c>
      <c r="M44" s="57">
        <v>3</v>
      </c>
      <c r="N44" s="58" t="s">
        <v>422</v>
      </c>
      <c r="O44" s="59">
        <v>2.58</v>
      </c>
      <c r="P44" s="59">
        <v>6.21</v>
      </c>
      <c r="Q44" s="58">
        <v>3</v>
      </c>
      <c r="R44" s="58" t="str">
        <f t="shared" si="4"/>
        <v>February</v>
      </c>
      <c r="S44">
        <f t="shared" si="5"/>
        <v>2.35</v>
      </c>
      <c r="T44">
        <f t="shared" si="6"/>
        <v>2.33</v>
      </c>
      <c r="U44">
        <f t="shared" si="7"/>
        <v>2.17</v>
      </c>
      <c r="W44" s="58" t="str">
        <f t="shared" si="8"/>
        <v>February</v>
      </c>
      <c r="X44">
        <f t="shared" si="9"/>
        <v>5.84</v>
      </c>
      <c r="Y44">
        <f t="shared" si="10"/>
        <v>5.73</v>
      </c>
      <c r="Z44">
        <f t="shared" si="11"/>
        <v>5.16</v>
      </c>
    </row>
    <row r="45" spans="1:26" ht="12">
      <c r="A45" s="16" t="s">
        <v>448</v>
      </c>
      <c r="B45" s="16" t="s">
        <v>564</v>
      </c>
      <c r="C45" s="16" t="s">
        <v>565</v>
      </c>
      <c r="E45" s="16" t="s">
        <v>566</v>
      </c>
      <c r="F45" s="58">
        <v>4</v>
      </c>
      <c r="G45">
        <f t="shared" si="0"/>
        <v>1997</v>
      </c>
      <c r="H45" s="125">
        <f t="shared" si="1"/>
        <v>35521</v>
      </c>
      <c r="I45">
        <f t="shared" si="2"/>
        <v>2511</v>
      </c>
      <c r="J45" s="124">
        <f t="shared" si="3"/>
        <v>35521</v>
      </c>
      <c r="L45" s="57">
        <v>2019</v>
      </c>
      <c r="M45" s="57">
        <v>4</v>
      </c>
      <c r="N45" s="58" t="s">
        <v>565</v>
      </c>
      <c r="O45" s="59">
        <v>2.75</v>
      </c>
      <c r="P45" s="59">
        <v>6.49</v>
      </c>
      <c r="Q45" s="58">
        <v>4</v>
      </c>
      <c r="R45" s="58" t="str">
        <f t="shared" si="4"/>
        <v>March</v>
      </c>
      <c r="S45">
        <f t="shared" si="5"/>
        <v>2.58</v>
      </c>
      <c r="T45">
        <f t="shared" si="6"/>
        <v>2.14</v>
      </c>
      <c r="U45">
        <f t="shared" si="7"/>
        <v>2.57</v>
      </c>
      <c r="W45" s="58" t="str">
        <f t="shared" si="8"/>
        <v>March</v>
      </c>
      <c r="X45">
        <f t="shared" si="9"/>
        <v>6.21</v>
      </c>
      <c r="Y45">
        <f t="shared" si="10"/>
        <v>4.99</v>
      </c>
      <c r="Z45">
        <f t="shared" si="11"/>
        <v>5.91</v>
      </c>
    </row>
    <row r="46" spans="1:26" ht="12">
      <c r="A46" s="16" t="s">
        <v>448</v>
      </c>
      <c r="B46" s="16" t="s">
        <v>567</v>
      </c>
      <c r="C46" s="16" t="s">
        <v>373</v>
      </c>
      <c r="E46" s="16" t="s">
        <v>568</v>
      </c>
      <c r="F46" s="58">
        <v>5</v>
      </c>
      <c r="G46">
        <f t="shared" si="0"/>
        <v>1997</v>
      </c>
      <c r="H46" s="125">
        <f t="shared" si="1"/>
        <v>35551</v>
      </c>
      <c r="I46">
        <f t="shared" si="2"/>
        <v>2518</v>
      </c>
      <c r="J46" s="124">
        <f t="shared" si="3"/>
        <v>35551</v>
      </c>
      <c r="L46" s="57">
        <v>2019</v>
      </c>
      <c r="M46" s="57">
        <v>5</v>
      </c>
      <c r="N46" s="58" t="s">
        <v>373</v>
      </c>
      <c r="O46" s="59">
        <v>2.81</v>
      </c>
      <c r="P46" s="59">
        <v>6.4</v>
      </c>
      <c r="Q46" s="58">
        <v>5</v>
      </c>
      <c r="R46" s="58" t="str">
        <f t="shared" si="4"/>
        <v>April</v>
      </c>
      <c r="S46">
        <f t="shared" si="5"/>
        <v>2.75</v>
      </c>
      <c r="T46">
        <f t="shared" si="6"/>
        <v>1.71</v>
      </c>
      <c r="U46" t="e">
        <f t="shared" si="7"/>
        <v>#N/A</v>
      </c>
      <c r="W46" s="58" t="str">
        <f t="shared" si="8"/>
        <v>April</v>
      </c>
      <c r="X46">
        <f t="shared" si="9"/>
        <v>6.49</v>
      </c>
      <c r="Y46">
        <f t="shared" si="10"/>
        <v>3.82</v>
      </c>
      <c r="Z46" t="e">
        <f t="shared" si="11"/>
        <v>#N/A</v>
      </c>
    </row>
    <row r="47" spans="1:26" ht="12">
      <c r="A47" s="16" t="s">
        <v>448</v>
      </c>
      <c r="B47" s="16" t="s">
        <v>569</v>
      </c>
      <c r="C47" s="16" t="s">
        <v>570</v>
      </c>
      <c r="E47" s="16" t="s">
        <v>571</v>
      </c>
      <c r="F47" s="58">
        <v>6</v>
      </c>
      <c r="G47">
        <f t="shared" si="0"/>
        <v>1997</v>
      </c>
      <c r="H47" s="125">
        <f t="shared" si="1"/>
        <v>35582</v>
      </c>
      <c r="I47">
        <f t="shared" si="2"/>
        <v>2524</v>
      </c>
      <c r="J47" s="124">
        <f t="shared" si="3"/>
        <v>35582</v>
      </c>
      <c r="L47" s="57">
        <v>2019</v>
      </c>
      <c r="M47" s="57">
        <v>6</v>
      </c>
      <c r="N47" s="58" t="s">
        <v>570</v>
      </c>
      <c r="O47" s="59">
        <v>2.93</v>
      </c>
      <c r="P47" s="59">
        <v>6.54</v>
      </c>
      <c r="Q47" s="58">
        <v>6</v>
      </c>
      <c r="R47" s="58" t="str">
        <f t="shared" si="4"/>
        <v>May</v>
      </c>
      <c r="S47">
        <f t="shared" si="5"/>
        <v>2.81</v>
      </c>
      <c r="T47">
        <f t="shared" si="6"/>
        <v>2.19</v>
      </c>
      <c r="U47" t="e">
        <f t="shared" si="7"/>
        <v>#N/A</v>
      </c>
      <c r="W47" s="58" t="str">
        <f t="shared" si="8"/>
        <v>May</v>
      </c>
      <c r="X47">
        <f t="shared" si="9"/>
        <v>6.4</v>
      </c>
      <c r="Y47">
        <f t="shared" si="10"/>
        <v>4.68</v>
      </c>
      <c r="Z47" t="e">
        <f t="shared" si="11"/>
        <v>#N/A</v>
      </c>
    </row>
    <row r="48" spans="1:26" ht="12">
      <c r="A48" s="16" t="s">
        <v>448</v>
      </c>
      <c r="B48" s="16" t="s">
        <v>572</v>
      </c>
      <c r="C48" s="16" t="s">
        <v>573</v>
      </c>
      <c r="E48" s="16" t="s">
        <v>574</v>
      </c>
      <c r="F48" s="58">
        <v>7</v>
      </c>
      <c r="G48">
        <f t="shared" si="0"/>
        <v>1997</v>
      </c>
      <c r="H48" s="125">
        <f t="shared" si="1"/>
        <v>35612</v>
      </c>
      <c r="I48">
        <f t="shared" si="2"/>
        <v>2536</v>
      </c>
      <c r="J48" s="124">
        <f t="shared" si="3"/>
        <v>35612</v>
      </c>
      <c r="L48" s="57">
        <v>2019</v>
      </c>
      <c r="M48" s="57">
        <v>7</v>
      </c>
      <c r="N48" s="58" t="s">
        <v>573</v>
      </c>
      <c r="O48" s="59">
        <v>3.03</v>
      </c>
      <c r="P48" s="59">
        <v>6.42</v>
      </c>
      <c r="Q48" s="58">
        <v>7</v>
      </c>
      <c r="R48" s="58" t="str">
        <f t="shared" si="4"/>
        <v>June</v>
      </c>
      <c r="S48">
        <f t="shared" si="5"/>
        <v>2.93</v>
      </c>
      <c r="T48">
        <f t="shared" si="6"/>
        <v>2.62</v>
      </c>
      <c r="U48" t="e">
        <f t="shared" si="7"/>
        <v>#N/A</v>
      </c>
      <c r="W48" s="58" t="str">
        <f t="shared" si="8"/>
        <v>June</v>
      </c>
      <c r="X48">
        <f t="shared" si="9"/>
        <v>6.54</v>
      </c>
      <c r="Y48">
        <f t="shared" si="10"/>
        <v>5.62</v>
      </c>
      <c r="Z48" t="e">
        <f t="shared" si="11"/>
        <v>#N/A</v>
      </c>
    </row>
    <row r="49" spans="1:26" ht="12">
      <c r="A49" s="16" t="s">
        <v>448</v>
      </c>
      <c r="B49" s="16" t="s">
        <v>575</v>
      </c>
      <c r="C49" s="16" t="s">
        <v>576</v>
      </c>
      <c r="E49" s="16" t="s">
        <v>577</v>
      </c>
      <c r="F49" s="58">
        <v>8</v>
      </c>
      <c r="G49">
        <f t="shared" si="0"/>
        <v>1997</v>
      </c>
      <c r="H49" s="125">
        <f t="shared" si="1"/>
        <v>35643</v>
      </c>
      <c r="I49">
        <f t="shared" si="2"/>
        <v>2540</v>
      </c>
      <c r="J49" s="124">
        <f t="shared" si="3"/>
        <v>35643</v>
      </c>
      <c r="L49" s="57">
        <v>2019</v>
      </c>
      <c r="M49" s="57">
        <v>8</v>
      </c>
      <c r="N49" s="58" t="s">
        <v>576</v>
      </c>
      <c r="O49" s="59">
        <v>2.91</v>
      </c>
      <c r="P49" s="59">
        <v>6.33</v>
      </c>
      <c r="Q49" s="58">
        <v>8</v>
      </c>
      <c r="R49" s="58" t="str">
        <f t="shared" si="4"/>
        <v>July</v>
      </c>
      <c r="S49">
        <f t="shared" si="5"/>
        <v>3.03</v>
      </c>
      <c r="T49">
        <f t="shared" si="6"/>
        <v>2.76</v>
      </c>
      <c r="U49" t="e">
        <f t="shared" si="7"/>
        <v>#N/A</v>
      </c>
      <c r="W49" s="58" t="str">
        <f t="shared" si="8"/>
        <v>July</v>
      </c>
      <c r="X49">
        <f t="shared" si="9"/>
        <v>6.42</v>
      </c>
      <c r="Y49">
        <f t="shared" si="10"/>
        <v>5.63</v>
      </c>
      <c r="Z49" t="e">
        <f t="shared" si="11"/>
        <v>#N/A</v>
      </c>
    </row>
    <row r="50" spans="1:26" ht="12">
      <c r="A50" s="16" t="s">
        <v>448</v>
      </c>
      <c r="B50" s="16" t="s">
        <v>578</v>
      </c>
      <c r="C50" s="16" t="s">
        <v>579</v>
      </c>
      <c r="E50" s="16" t="s">
        <v>580</v>
      </c>
      <c r="F50" s="58">
        <v>9</v>
      </c>
      <c r="G50">
        <f t="shared" si="0"/>
        <v>1997</v>
      </c>
      <c r="H50" s="125">
        <f t="shared" si="1"/>
        <v>35674</v>
      </c>
      <c r="I50">
        <f t="shared" si="2"/>
        <v>2546</v>
      </c>
      <c r="J50" s="124">
        <f t="shared" si="3"/>
        <v>35674</v>
      </c>
      <c r="L50" s="57">
        <v>2019</v>
      </c>
      <c r="M50" s="57">
        <v>9</v>
      </c>
      <c r="N50" s="58" t="s">
        <v>579</v>
      </c>
      <c r="O50" s="59">
        <v>2.76</v>
      </c>
      <c r="P50" s="59">
        <v>6.21</v>
      </c>
      <c r="Q50" s="58">
        <v>9</v>
      </c>
      <c r="R50" s="58" t="str">
        <f t="shared" si="4"/>
        <v>August</v>
      </c>
      <c r="S50">
        <f t="shared" si="5"/>
        <v>2.91</v>
      </c>
      <c r="T50">
        <f t="shared" si="6"/>
        <v>2.63</v>
      </c>
      <c r="U50" t="e">
        <f t="shared" si="7"/>
        <v>#N/A</v>
      </c>
      <c r="W50" s="58" t="str">
        <f t="shared" si="8"/>
        <v>August</v>
      </c>
      <c r="X50">
        <f t="shared" si="9"/>
        <v>6.33</v>
      </c>
      <c r="Y50">
        <f t="shared" si="10"/>
        <v>5.52</v>
      </c>
      <c r="Z50" t="e">
        <f t="shared" si="11"/>
        <v>#N/A</v>
      </c>
    </row>
    <row r="51" spans="1:26" ht="12">
      <c r="A51" s="16" t="s">
        <v>448</v>
      </c>
      <c r="B51" s="16" t="s">
        <v>581</v>
      </c>
      <c r="C51" s="16" t="s">
        <v>582</v>
      </c>
      <c r="E51" s="16" t="s">
        <v>583</v>
      </c>
      <c r="F51" s="58">
        <v>10</v>
      </c>
      <c r="G51">
        <f t="shared" si="0"/>
        <v>1997</v>
      </c>
      <c r="H51" s="125">
        <f t="shared" si="1"/>
        <v>35704</v>
      </c>
      <c r="I51">
        <f t="shared" si="2"/>
        <v>2551</v>
      </c>
      <c r="J51" s="124">
        <f t="shared" si="3"/>
        <v>35704</v>
      </c>
      <c r="L51" s="57">
        <v>2019</v>
      </c>
      <c r="M51" s="57">
        <v>10</v>
      </c>
      <c r="N51" s="58" t="s">
        <v>582</v>
      </c>
      <c r="O51" s="59">
        <v>2.77</v>
      </c>
      <c r="P51" s="59">
        <v>6.35</v>
      </c>
      <c r="Q51" s="58">
        <v>10</v>
      </c>
      <c r="R51" s="58" t="str">
        <f t="shared" si="4"/>
        <v>September</v>
      </c>
      <c r="S51">
        <f t="shared" si="5"/>
        <v>2.76</v>
      </c>
      <c r="T51">
        <f t="shared" si="6"/>
        <v>2.62</v>
      </c>
      <c r="U51" t="e">
        <f t="shared" si="7"/>
        <v>#N/A</v>
      </c>
      <c r="W51" s="58" t="str">
        <f t="shared" si="8"/>
        <v>September</v>
      </c>
      <c r="X51">
        <f t="shared" si="9"/>
        <v>6.21</v>
      </c>
      <c r="Y51">
        <f t="shared" si="10"/>
        <v>5.62</v>
      </c>
      <c r="Z51" t="e">
        <f t="shared" si="11"/>
        <v>#N/A</v>
      </c>
    </row>
    <row r="52" spans="1:26" ht="12">
      <c r="A52" s="16" t="s">
        <v>448</v>
      </c>
      <c r="B52" s="16" t="s">
        <v>584</v>
      </c>
      <c r="C52" s="16" t="s">
        <v>585</v>
      </c>
      <c r="E52" s="16" t="s">
        <v>586</v>
      </c>
      <c r="F52" s="58">
        <v>11</v>
      </c>
      <c r="G52">
        <f t="shared" si="0"/>
        <v>1997</v>
      </c>
      <c r="H52" s="125">
        <f t="shared" si="1"/>
        <v>35735</v>
      </c>
      <c r="I52">
        <f t="shared" si="2"/>
        <v>2553</v>
      </c>
      <c r="J52" s="124">
        <f t="shared" si="3"/>
        <v>35735</v>
      </c>
      <c r="L52" s="57">
        <v>2019</v>
      </c>
      <c r="M52" s="57">
        <v>11</v>
      </c>
      <c r="N52" s="58" t="s">
        <v>585</v>
      </c>
      <c r="O52" s="59">
        <v>2.6</v>
      </c>
      <c r="P52" s="59">
        <v>6.12</v>
      </c>
      <c r="Q52" s="58">
        <v>11</v>
      </c>
      <c r="R52" s="58" t="str">
        <f t="shared" si="4"/>
        <v>October</v>
      </c>
      <c r="S52">
        <f t="shared" si="5"/>
        <v>2.77</v>
      </c>
      <c r="T52">
        <f t="shared" si="6"/>
        <v>2.63</v>
      </c>
      <c r="U52" t="e">
        <f t="shared" si="7"/>
        <v>#N/A</v>
      </c>
      <c r="W52" s="58" t="str">
        <f t="shared" si="8"/>
        <v>October</v>
      </c>
      <c r="X52">
        <f t="shared" si="9"/>
        <v>6.35</v>
      </c>
      <c r="Y52">
        <f t="shared" si="10"/>
        <v>5.73</v>
      </c>
      <c r="Z52" t="e">
        <f t="shared" si="11"/>
        <v>#N/A</v>
      </c>
    </row>
    <row r="53" spans="1:26" ht="12">
      <c r="A53" s="16" t="s">
        <v>448</v>
      </c>
      <c r="B53" s="16" t="s">
        <v>587</v>
      </c>
      <c r="C53" s="16" t="s">
        <v>588</v>
      </c>
      <c r="E53" s="16" t="s">
        <v>589</v>
      </c>
      <c r="F53" s="58">
        <v>12</v>
      </c>
      <c r="G53">
        <f t="shared" si="0"/>
        <v>1997</v>
      </c>
      <c r="H53" s="125">
        <f t="shared" si="1"/>
        <v>35765</v>
      </c>
      <c r="I53">
        <f t="shared" si="2"/>
        <v>2559</v>
      </c>
      <c r="J53" s="124">
        <f t="shared" si="3"/>
        <v>35765</v>
      </c>
      <c r="L53" s="57">
        <v>2019</v>
      </c>
      <c r="M53" s="57">
        <v>12</v>
      </c>
      <c r="N53" s="58" t="s">
        <v>588</v>
      </c>
      <c r="O53" s="59">
        <v>2.55</v>
      </c>
      <c r="P53" s="59">
        <v>6.23</v>
      </c>
      <c r="Q53" s="58">
        <v>12</v>
      </c>
      <c r="R53" s="58" t="str">
        <f t="shared" si="4"/>
        <v>November</v>
      </c>
      <c r="S53">
        <f t="shared" si="5"/>
        <v>2.6</v>
      </c>
      <c r="T53">
        <f t="shared" si="6"/>
        <v>2.39</v>
      </c>
      <c r="U53" t="e">
        <f t="shared" si="7"/>
        <v>#N/A</v>
      </c>
      <c r="W53" s="58" t="str">
        <f t="shared" si="8"/>
        <v>November</v>
      </c>
      <c r="X53">
        <f t="shared" si="9"/>
        <v>6.12</v>
      </c>
      <c r="Y53">
        <f t="shared" si="10"/>
        <v>5.4</v>
      </c>
      <c r="Z53" t="e">
        <f t="shared" si="11"/>
        <v>#N/A</v>
      </c>
    </row>
    <row r="54" spans="1:26" ht="12">
      <c r="A54" s="16" t="s">
        <v>452</v>
      </c>
      <c r="B54" s="16" t="s">
        <v>556</v>
      </c>
      <c r="C54" s="16" t="s">
        <v>557</v>
      </c>
      <c r="E54" s="16" t="s">
        <v>590</v>
      </c>
      <c r="F54" s="58">
        <v>13</v>
      </c>
      <c r="G54">
        <f t="shared" si="0"/>
        <v>1998</v>
      </c>
      <c r="H54" s="125">
        <f t="shared" si="1"/>
        <v>35796</v>
      </c>
      <c r="I54">
        <f t="shared" si="2"/>
        <v>2566</v>
      </c>
      <c r="J54" s="124">
        <f t="shared" si="3"/>
        <v>35796</v>
      </c>
      <c r="L54" s="57">
        <v>2020</v>
      </c>
      <c r="M54" s="57">
        <v>1</v>
      </c>
      <c r="N54" s="58" t="s">
        <v>557</v>
      </c>
      <c r="O54" s="59">
        <v>2.34</v>
      </c>
      <c r="P54" s="59">
        <v>5.78</v>
      </c>
      <c r="Q54" s="58">
        <v>13</v>
      </c>
      <c r="R54" s="58" t="str">
        <f t="shared" si="4"/>
        <v>December</v>
      </c>
      <c r="S54">
        <f t="shared" si="5"/>
        <v>2.55</v>
      </c>
      <c r="T54">
        <f t="shared" si="6"/>
        <v>2.33</v>
      </c>
      <c r="U54" t="e">
        <f t="shared" si="7"/>
        <v>#N/A</v>
      </c>
      <c r="W54" s="58" t="str">
        <f t="shared" si="8"/>
        <v>December</v>
      </c>
      <c r="X54">
        <f t="shared" si="9"/>
        <v>6.23</v>
      </c>
      <c r="Y54">
        <f t="shared" si="10"/>
        <v>5.55</v>
      </c>
      <c r="Z54" t="e">
        <f t="shared" si="11"/>
        <v>#N/A</v>
      </c>
    </row>
    <row r="55" spans="1:17" ht="12">
      <c r="A55" s="16" t="s">
        <v>452</v>
      </c>
      <c r="B55" s="16" t="s">
        <v>559</v>
      </c>
      <c r="C55" s="16" t="s">
        <v>560</v>
      </c>
      <c r="E55" s="16" t="s">
        <v>591</v>
      </c>
      <c r="F55" s="58">
        <v>14</v>
      </c>
      <c r="G55">
        <f t="shared" si="0"/>
        <v>1998</v>
      </c>
      <c r="H55" s="125">
        <f t="shared" si="1"/>
        <v>35827</v>
      </c>
      <c r="I55">
        <f t="shared" si="2"/>
        <v>2569</v>
      </c>
      <c r="J55" s="124">
        <f t="shared" si="3"/>
        <v>35827</v>
      </c>
      <c r="L55" s="57">
        <v>2020</v>
      </c>
      <c r="M55" s="57">
        <v>2</v>
      </c>
      <c r="N55" s="58" t="s">
        <v>560</v>
      </c>
      <c r="O55" s="59">
        <v>2.33</v>
      </c>
      <c r="P55" s="59">
        <v>5.73</v>
      </c>
      <c r="Q55" s="58">
        <v>14</v>
      </c>
    </row>
    <row r="56" spans="1:17" ht="12">
      <c r="A56" s="16" t="s">
        <v>452</v>
      </c>
      <c r="B56" s="16" t="s">
        <v>562</v>
      </c>
      <c r="C56" s="16" t="s">
        <v>422</v>
      </c>
      <c r="E56" s="16" t="s">
        <v>592</v>
      </c>
      <c r="F56" s="58">
        <v>15</v>
      </c>
      <c r="G56">
        <f t="shared" si="0"/>
        <v>1998</v>
      </c>
      <c r="H56" s="125">
        <f t="shared" si="1"/>
        <v>35855</v>
      </c>
      <c r="I56">
        <f t="shared" si="2"/>
        <v>2571</v>
      </c>
      <c r="J56" s="124">
        <f t="shared" si="3"/>
        <v>35855</v>
      </c>
      <c r="L56" s="57">
        <v>2020</v>
      </c>
      <c r="M56" s="57">
        <v>3</v>
      </c>
      <c r="N56" s="58" t="s">
        <v>422</v>
      </c>
      <c r="O56" s="59">
        <v>2.14</v>
      </c>
      <c r="P56" s="59">
        <v>4.99</v>
      </c>
      <c r="Q56" s="58">
        <v>15</v>
      </c>
    </row>
    <row r="57" spans="1:17" ht="12">
      <c r="A57" s="16" t="s">
        <v>452</v>
      </c>
      <c r="B57" s="16" t="s">
        <v>564</v>
      </c>
      <c r="C57" s="16" t="s">
        <v>565</v>
      </c>
      <c r="E57" s="16" t="s">
        <v>593</v>
      </c>
      <c r="F57" s="58">
        <v>16</v>
      </c>
      <c r="G57">
        <f t="shared" si="0"/>
        <v>1998</v>
      </c>
      <c r="H57" s="125">
        <f t="shared" si="1"/>
        <v>35886</v>
      </c>
      <c r="I57">
        <f t="shared" si="2"/>
        <v>2578</v>
      </c>
      <c r="J57" s="124">
        <f t="shared" si="3"/>
        <v>35886</v>
      </c>
      <c r="L57" s="57">
        <v>2020</v>
      </c>
      <c r="M57" s="57">
        <v>4</v>
      </c>
      <c r="N57" s="58" t="s">
        <v>565</v>
      </c>
      <c r="O57" s="59">
        <v>1.71</v>
      </c>
      <c r="P57" s="59">
        <v>3.82</v>
      </c>
      <c r="Q57" s="58">
        <v>16</v>
      </c>
    </row>
    <row r="58" spans="1:17" ht="12">
      <c r="A58" s="16" t="s">
        <v>452</v>
      </c>
      <c r="B58" s="16" t="s">
        <v>567</v>
      </c>
      <c r="C58" s="16" t="s">
        <v>373</v>
      </c>
      <c r="E58" s="16" t="s">
        <v>594</v>
      </c>
      <c r="F58" s="58">
        <v>17</v>
      </c>
      <c r="G58">
        <f t="shared" si="0"/>
        <v>1998</v>
      </c>
      <c r="H58" s="125">
        <f t="shared" si="1"/>
        <v>35916</v>
      </c>
      <c r="I58">
        <f t="shared" si="2"/>
        <v>2580</v>
      </c>
      <c r="J58" s="124">
        <f t="shared" si="3"/>
        <v>35916</v>
      </c>
      <c r="L58" s="57">
        <v>2020</v>
      </c>
      <c r="M58" s="57">
        <v>5</v>
      </c>
      <c r="N58" s="58" t="s">
        <v>373</v>
      </c>
      <c r="O58" s="59">
        <v>2.19</v>
      </c>
      <c r="P58" s="59">
        <v>4.68</v>
      </c>
      <c r="Q58" s="58">
        <v>17</v>
      </c>
    </row>
    <row r="59" spans="1:17" ht="12">
      <c r="A59" s="16" t="s">
        <v>452</v>
      </c>
      <c r="B59" s="16" t="s">
        <v>569</v>
      </c>
      <c r="C59" s="16" t="s">
        <v>570</v>
      </c>
      <c r="E59" s="16" t="s">
        <v>595</v>
      </c>
      <c r="F59" s="58">
        <v>18</v>
      </c>
      <c r="G59">
        <f t="shared" si="0"/>
        <v>1998</v>
      </c>
      <c r="H59" s="125">
        <f t="shared" si="1"/>
        <v>35947</v>
      </c>
      <c r="I59">
        <f t="shared" si="2"/>
        <v>2587</v>
      </c>
      <c r="J59" s="124">
        <f t="shared" si="3"/>
        <v>35947</v>
      </c>
      <c r="L59" s="57">
        <v>2020</v>
      </c>
      <c r="M59" s="57">
        <v>6</v>
      </c>
      <c r="N59" s="58" t="s">
        <v>570</v>
      </c>
      <c r="O59" s="59">
        <v>2.62</v>
      </c>
      <c r="P59" s="59">
        <v>5.62</v>
      </c>
      <c r="Q59" s="58">
        <v>18</v>
      </c>
    </row>
    <row r="60" spans="1:17" ht="12">
      <c r="A60" s="16" t="s">
        <v>452</v>
      </c>
      <c r="B60" s="16" t="s">
        <v>572</v>
      </c>
      <c r="C60" s="16" t="s">
        <v>573</v>
      </c>
      <c r="E60" s="16" t="s">
        <v>596</v>
      </c>
      <c r="F60" s="58">
        <v>19</v>
      </c>
      <c r="G60">
        <f t="shared" si="0"/>
        <v>1998</v>
      </c>
      <c r="H60" s="125">
        <f t="shared" si="1"/>
        <v>35977</v>
      </c>
      <c r="I60">
        <f t="shared" si="2"/>
        <v>2590</v>
      </c>
      <c r="J60" s="124">
        <f t="shared" si="3"/>
        <v>35977</v>
      </c>
      <c r="L60" s="57">
        <v>2020</v>
      </c>
      <c r="M60" s="57">
        <v>7</v>
      </c>
      <c r="N60" s="58" t="s">
        <v>573</v>
      </c>
      <c r="O60" s="59">
        <v>2.76</v>
      </c>
      <c r="P60" s="59">
        <v>5.63</v>
      </c>
      <c r="Q60" s="58">
        <v>19</v>
      </c>
    </row>
    <row r="61" spans="1:17" ht="12">
      <c r="A61" s="16" t="s">
        <v>452</v>
      </c>
      <c r="B61" s="16" t="s">
        <v>575</v>
      </c>
      <c r="C61" s="16" t="s">
        <v>576</v>
      </c>
      <c r="E61" s="16" t="s">
        <v>597</v>
      </c>
      <c r="F61" s="58">
        <v>20</v>
      </c>
      <c r="G61">
        <f t="shared" si="0"/>
        <v>1998</v>
      </c>
      <c r="H61" s="125">
        <f t="shared" si="1"/>
        <v>36008</v>
      </c>
      <c r="I61">
        <f t="shared" si="2"/>
        <v>2594</v>
      </c>
      <c r="J61" s="124">
        <f t="shared" si="3"/>
        <v>36008</v>
      </c>
      <c r="L61" s="57">
        <v>2020</v>
      </c>
      <c r="M61" s="57">
        <v>8</v>
      </c>
      <c r="N61" s="58" t="s">
        <v>576</v>
      </c>
      <c r="O61" s="59">
        <v>2.63</v>
      </c>
      <c r="P61" s="59">
        <v>5.52</v>
      </c>
      <c r="Q61" s="58">
        <v>20</v>
      </c>
    </row>
    <row r="62" spans="1:17" ht="12">
      <c r="A62" s="16" t="s">
        <v>452</v>
      </c>
      <c r="B62" s="16" t="s">
        <v>578</v>
      </c>
      <c r="C62" s="16" t="s">
        <v>579</v>
      </c>
      <c r="E62" s="16" t="s">
        <v>598</v>
      </c>
      <c r="F62" s="58">
        <v>21</v>
      </c>
      <c r="G62">
        <f t="shared" si="0"/>
        <v>1998</v>
      </c>
      <c r="H62" s="125">
        <f t="shared" si="1"/>
        <v>36039</v>
      </c>
      <c r="I62">
        <f t="shared" si="2"/>
        <v>2599</v>
      </c>
      <c r="J62" s="124">
        <f t="shared" si="3"/>
        <v>36039</v>
      </c>
      <c r="L62" s="57">
        <v>2020</v>
      </c>
      <c r="M62" s="57">
        <v>9</v>
      </c>
      <c r="N62" s="58" t="s">
        <v>579</v>
      </c>
      <c r="O62" s="59">
        <v>2.62</v>
      </c>
      <c r="P62" s="59">
        <v>5.62</v>
      </c>
      <c r="Q62" s="58">
        <v>21</v>
      </c>
    </row>
    <row r="63" spans="1:17" ht="12">
      <c r="A63" s="16" t="s">
        <v>452</v>
      </c>
      <c r="B63" s="16" t="s">
        <v>581</v>
      </c>
      <c r="C63" s="16" t="s">
        <v>582</v>
      </c>
      <c r="E63" s="16" t="s">
        <v>599</v>
      </c>
      <c r="F63" s="58">
        <v>22</v>
      </c>
      <c r="G63">
        <f t="shared" si="0"/>
        <v>1998</v>
      </c>
      <c r="H63" s="125">
        <f t="shared" si="1"/>
        <v>36069</v>
      </c>
      <c r="I63">
        <f t="shared" si="2"/>
        <v>2607</v>
      </c>
      <c r="J63" s="124">
        <f t="shared" si="3"/>
        <v>36069</v>
      </c>
      <c r="L63" s="57">
        <v>2020</v>
      </c>
      <c r="M63" s="57">
        <v>10</v>
      </c>
      <c r="N63" s="58" t="s">
        <v>582</v>
      </c>
      <c r="O63" s="59">
        <v>2.63</v>
      </c>
      <c r="P63" s="59">
        <v>5.73</v>
      </c>
      <c r="Q63" s="58">
        <v>22</v>
      </c>
    </row>
    <row r="64" spans="1:17" ht="12">
      <c r="A64" s="16" t="s">
        <v>452</v>
      </c>
      <c r="B64" s="16" t="s">
        <v>584</v>
      </c>
      <c r="C64" s="16" t="s">
        <v>585</v>
      </c>
      <c r="E64" s="16" t="s">
        <v>600</v>
      </c>
      <c r="F64" s="58">
        <v>23</v>
      </c>
      <c r="G64">
        <f t="shared" si="0"/>
        <v>1998</v>
      </c>
      <c r="H64" s="125">
        <f t="shared" si="1"/>
        <v>36100</v>
      </c>
      <c r="I64">
        <f t="shared" si="2"/>
        <v>2616</v>
      </c>
      <c r="J64" s="124">
        <f t="shared" si="3"/>
        <v>36100</v>
      </c>
      <c r="L64" s="57">
        <v>2020</v>
      </c>
      <c r="M64" s="57">
        <v>11</v>
      </c>
      <c r="N64" s="58" t="s">
        <v>585</v>
      </c>
      <c r="O64" s="59">
        <v>2.39</v>
      </c>
      <c r="P64" s="59">
        <v>5.4</v>
      </c>
      <c r="Q64" s="58">
        <v>23</v>
      </c>
    </row>
    <row r="65" spans="1:17" ht="12">
      <c r="A65" s="16" t="s">
        <v>452</v>
      </c>
      <c r="B65" s="16" t="s">
        <v>587</v>
      </c>
      <c r="C65" s="16" t="s">
        <v>588</v>
      </c>
      <c r="E65" s="16" t="s">
        <v>601</v>
      </c>
      <c r="F65" s="58">
        <v>24</v>
      </c>
      <c r="G65">
        <f t="shared" si="0"/>
        <v>1998</v>
      </c>
      <c r="H65" s="125">
        <f t="shared" si="1"/>
        <v>36130</v>
      </c>
      <c r="I65">
        <f t="shared" si="2"/>
        <v>2625</v>
      </c>
      <c r="J65" s="124">
        <f t="shared" si="3"/>
        <v>36130</v>
      </c>
      <c r="L65" s="57">
        <v>2020</v>
      </c>
      <c r="M65" s="57">
        <v>12</v>
      </c>
      <c r="N65" s="58" t="s">
        <v>588</v>
      </c>
      <c r="O65" s="59">
        <v>2.33</v>
      </c>
      <c r="P65" s="59">
        <v>5.55</v>
      </c>
      <c r="Q65" s="58">
        <v>24</v>
      </c>
    </row>
    <row r="66" spans="1:17" ht="12">
      <c r="A66" s="16" t="s">
        <v>456</v>
      </c>
      <c r="B66" s="16" t="s">
        <v>556</v>
      </c>
      <c r="C66" s="16" t="s">
        <v>557</v>
      </c>
      <c r="E66" s="16" t="s">
        <v>602</v>
      </c>
      <c r="F66" s="58">
        <v>25</v>
      </c>
      <c r="G66">
        <f t="shared" si="0"/>
        <v>1999</v>
      </c>
      <c r="H66" s="125">
        <f t="shared" si="1"/>
        <v>36161</v>
      </c>
      <c r="I66">
        <f t="shared" si="2"/>
        <v>2622</v>
      </c>
      <c r="J66" s="124">
        <f t="shared" si="3"/>
        <v>36161</v>
      </c>
      <c r="L66" s="57">
        <v>2021</v>
      </c>
      <c r="M66" s="57">
        <v>1</v>
      </c>
      <c r="N66" s="58" t="s">
        <v>557</v>
      </c>
      <c r="O66" s="59">
        <v>2.17</v>
      </c>
      <c r="P66" s="59">
        <v>5.03</v>
      </c>
      <c r="Q66" s="58">
        <v>25</v>
      </c>
    </row>
    <row r="67" spans="1:17" ht="12">
      <c r="A67" s="16" t="s">
        <v>456</v>
      </c>
      <c r="B67" s="16" t="s">
        <v>559</v>
      </c>
      <c r="C67" s="16" t="s">
        <v>560</v>
      </c>
      <c r="E67" s="16" t="s">
        <v>603</v>
      </c>
      <c r="F67" s="58">
        <v>26</v>
      </c>
      <c r="G67">
        <f t="shared" si="0"/>
        <v>1999</v>
      </c>
      <c r="H67" s="125">
        <f t="shared" si="1"/>
        <v>36192</v>
      </c>
      <c r="I67">
        <f t="shared" si="2"/>
        <v>2626</v>
      </c>
      <c r="J67" s="124">
        <f t="shared" si="3"/>
        <v>36192</v>
      </c>
      <c r="L67" s="57">
        <v>2021</v>
      </c>
      <c r="M67" s="57">
        <v>2</v>
      </c>
      <c r="N67" s="58" t="s">
        <v>560</v>
      </c>
      <c r="O67" s="59">
        <v>2.17</v>
      </c>
      <c r="P67" s="59">
        <v>5.16</v>
      </c>
      <c r="Q67" s="58">
        <v>26</v>
      </c>
    </row>
    <row r="68" spans="1:17" ht="12">
      <c r="A68" s="16" t="s">
        <v>456</v>
      </c>
      <c r="B68" s="16" t="s">
        <v>562</v>
      </c>
      <c r="C68" s="16" t="s">
        <v>422</v>
      </c>
      <c r="E68" s="16" t="s">
        <v>604</v>
      </c>
      <c r="F68" s="58">
        <v>27</v>
      </c>
      <c r="G68">
        <f t="shared" si="0"/>
        <v>1999</v>
      </c>
      <c r="H68" s="125">
        <f t="shared" si="1"/>
        <v>36220</v>
      </c>
      <c r="I68">
        <f t="shared" si="2"/>
        <v>2633</v>
      </c>
      <c r="J68" s="124">
        <f t="shared" si="3"/>
        <v>36220</v>
      </c>
      <c r="L68" s="57">
        <v>2021</v>
      </c>
      <c r="M68" s="57">
        <v>3</v>
      </c>
      <c r="N68" s="58" t="s">
        <v>422</v>
      </c>
      <c r="O68" s="59">
        <v>2.57</v>
      </c>
      <c r="P68" s="59">
        <v>5.91</v>
      </c>
      <c r="Q68" s="58">
        <v>27</v>
      </c>
    </row>
    <row r="69" spans="1:17" ht="12">
      <c r="A69" s="16" t="s">
        <v>456</v>
      </c>
      <c r="B69" s="16" t="s">
        <v>564</v>
      </c>
      <c r="C69" s="16" t="s">
        <v>565</v>
      </c>
      <c r="E69" s="16" t="s">
        <v>605</v>
      </c>
      <c r="F69" s="58">
        <v>28</v>
      </c>
      <c r="G69">
        <f t="shared" si="0"/>
        <v>1999</v>
      </c>
      <c r="H69" s="125">
        <f t="shared" si="1"/>
        <v>36251</v>
      </c>
      <c r="I69">
        <f t="shared" si="2"/>
        <v>2636</v>
      </c>
      <c r="J69" s="124">
        <f t="shared" si="3"/>
        <v>36251</v>
      </c>
      <c r="L69" s="57"/>
      <c r="M69" s="57"/>
      <c r="N69" s="58"/>
      <c r="O69" s="59"/>
      <c r="P69" s="59"/>
      <c r="Q69" s="58">
        <v>28</v>
      </c>
    </row>
    <row r="70" spans="1:17" ht="12">
      <c r="A70" s="16" t="s">
        <v>456</v>
      </c>
      <c r="B70" s="16" t="s">
        <v>567</v>
      </c>
      <c r="C70" s="16" t="s">
        <v>373</v>
      </c>
      <c r="E70" s="16" t="s">
        <v>606</v>
      </c>
      <c r="F70" s="58">
        <v>29</v>
      </c>
      <c r="G70">
        <f t="shared" si="0"/>
        <v>1999</v>
      </c>
      <c r="H70" s="125">
        <f t="shared" si="1"/>
        <v>36281</v>
      </c>
      <c r="I70">
        <f t="shared" si="2"/>
        <v>2639</v>
      </c>
      <c r="J70" s="124">
        <f t="shared" si="3"/>
        <v>36281</v>
      </c>
      <c r="L70" s="57"/>
      <c r="M70" s="57"/>
      <c r="N70" s="58"/>
      <c r="O70" s="59"/>
      <c r="P70" s="59"/>
      <c r="Q70" s="58">
        <v>29</v>
      </c>
    </row>
    <row r="71" spans="1:17" ht="12">
      <c r="A71" s="16" t="s">
        <v>456</v>
      </c>
      <c r="B71" s="16" t="s">
        <v>569</v>
      </c>
      <c r="C71" s="16" t="s">
        <v>570</v>
      </c>
      <c r="E71" s="16" t="s">
        <v>607</v>
      </c>
      <c r="F71" s="58">
        <v>30</v>
      </c>
      <c r="G71">
        <f t="shared" si="0"/>
        <v>1999</v>
      </c>
      <c r="H71" s="125">
        <f t="shared" si="1"/>
        <v>36312</v>
      </c>
      <c r="I71">
        <f t="shared" si="2"/>
        <v>2646</v>
      </c>
      <c r="J71" s="124">
        <f t="shared" si="3"/>
        <v>36312</v>
      </c>
      <c r="L71" s="57"/>
      <c r="M71" s="57"/>
      <c r="N71" s="58"/>
      <c r="O71" s="59"/>
      <c r="P71" s="59"/>
      <c r="Q71" s="58">
        <v>30</v>
      </c>
    </row>
    <row r="72" spans="1:17" ht="12">
      <c r="A72" s="16" t="s">
        <v>456</v>
      </c>
      <c r="B72" s="16" t="s">
        <v>572</v>
      </c>
      <c r="C72" s="16" t="s">
        <v>573</v>
      </c>
      <c r="E72" s="16" t="s">
        <v>608</v>
      </c>
      <c r="F72" s="58">
        <v>31</v>
      </c>
      <c r="G72">
        <f t="shared" si="0"/>
        <v>1999</v>
      </c>
      <c r="H72" s="125">
        <f t="shared" si="1"/>
        <v>36342</v>
      </c>
      <c r="I72">
        <f t="shared" si="2"/>
        <v>2649</v>
      </c>
      <c r="J72" s="124">
        <f t="shared" si="3"/>
        <v>36342</v>
      </c>
      <c r="L72" s="57"/>
      <c r="M72" s="57"/>
      <c r="N72" s="58"/>
      <c r="O72" s="59"/>
      <c r="P72" s="59"/>
      <c r="Q72" s="58">
        <v>31</v>
      </c>
    </row>
    <row r="73" spans="1:17" ht="12">
      <c r="A73" s="16" t="s">
        <v>456</v>
      </c>
      <c r="B73" s="16" t="s">
        <v>575</v>
      </c>
      <c r="C73" s="16" t="s">
        <v>576</v>
      </c>
      <c r="E73" s="16" t="s">
        <v>609</v>
      </c>
      <c r="F73" s="58">
        <v>32</v>
      </c>
      <c r="G73">
        <f t="shared" si="0"/>
        <v>1999</v>
      </c>
      <c r="H73" s="125">
        <f t="shared" si="1"/>
        <v>36373</v>
      </c>
      <c r="I73">
        <f t="shared" si="2"/>
        <v>2654</v>
      </c>
      <c r="J73" s="124">
        <f t="shared" si="3"/>
        <v>36373</v>
      </c>
      <c r="L73" s="57"/>
      <c r="M73" s="57"/>
      <c r="N73" s="58"/>
      <c r="O73" s="59"/>
      <c r="P73" s="59"/>
      <c r="Q73" s="58">
        <v>32</v>
      </c>
    </row>
    <row r="74" spans="1:17" ht="12">
      <c r="A74" s="16" t="s">
        <v>456</v>
      </c>
      <c r="B74" s="16" t="s">
        <v>578</v>
      </c>
      <c r="C74" s="16" t="s">
        <v>579</v>
      </c>
      <c r="E74" s="16" t="s">
        <v>610</v>
      </c>
      <c r="F74" s="58">
        <v>33</v>
      </c>
      <c r="G74">
        <f t="shared" si="0"/>
        <v>1999</v>
      </c>
      <c r="H74" s="125">
        <f t="shared" si="1"/>
        <v>36404</v>
      </c>
      <c r="I74">
        <f t="shared" si="2"/>
        <v>2659</v>
      </c>
      <c r="J74" s="124">
        <f t="shared" si="3"/>
        <v>36404</v>
      </c>
      <c r="L74" s="57"/>
      <c r="M74" s="57"/>
      <c r="N74" s="58"/>
      <c r="O74" s="59"/>
      <c r="P74" s="59"/>
      <c r="Q74" s="58">
        <v>33</v>
      </c>
    </row>
    <row r="75" spans="1:17" ht="12">
      <c r="A75" s="16" t="s">
        <v>456</v>
      </c>
      <c r="B75" s="16" t="s">
        <v>581</v>
      </c>
      <c r="C75" s="16" t="s">
        <v>582</v>
      </c>
      <c r="E75" s="16" t="s">
        <v>611</v>
      </c>
      <c r="F75" s="58">
        <v>34</v>
      </c>
      <c r="G75">
        <f t="shared" si="0"/>
        <v>1999</v>
      </c>
      <c r="H75" s="125">
        <f t="shared" si="1"/>
        <v>36434</v>
      </c>
      <c r="I75">
        <f t="shared" si="2"/>
        <v>2664</v>
      </c>
      <c r="J75" s="124">
        <f t="shared" si="3"/>
        <v>36434</v>
      </c>
      <c r="L75" s="57"/>
      <c r="M75" s="57"/>
      <c r="N75" s="58"/>
      <c r="O75" s="59"/>
      <c r="P75" s="59"/>
      <c r="Q75" s="58">
        <v>34</v>
      </c>
    </row>
    <row r="76" spans="1:17" ht="12">
      <c r="A76" s="16" t="s">
        <v>456</v>
      </c>
      <c r="B76" s="16" t="s">
        <v>584</v>
      </c>
      <c r="C76" s="16" t="s">
        <v>585</v>
      </c>
      <c r="E76" s="16" t="s">
        <v>612</v>
      </c>
      <c r="F76" s="58">
        <v>35</v>
      </c>
      <c r="G76">
        <f t="shared" si="0"/>
        <v>1999</v>
      </c>
      <c r="H76" s="125">
        <f t="shared" si="1"/>
        <v>36465</v>
      </c>
      <c r="I76">
        <f t="shared" si="2"/>
        <v>2675</v>
      </c>
      <c r="J76" s="124">
        <f t="shared" si="3"/>
        <v>36465</v>
      </c>
      <c r="L76" s="57"/>
      <c r="M76" s="57"/>
      <c r="N76" s="58"/>
      <c r="O76" s="59"/>
      <c r="P76" s="59"/>
      <c r="Q76" s="58">
        <v>35</v>
      </c>
    </row>
    <row r="77" spans="1:17" ht="12">
      <c r="A77" s="16" t="s">
        <v>456</v>
      </c>
      <c r="B77" s="16" t="s">
        <v>587</v>
      </c>
      <c r="C77" s="16" t="s">
        <v>588</v>
      </c>
      <c r="E77" s="16" t="s">
        <v>613</v>
      </c>
      <c r="F77" s="58">
        <v>36</v>
      </c>
      <c r="G77">
        <f t="shared" si="0"/>
        <v>1999</v>
      </c>
      <c r="H77" s="125">
        <f t="shared" si="1"/>
        <v>36495</v>
      </c>
      <c r="I77">
        <f t="shared" si="2"/>
        <v>2680</v>
      </c>
      <c r="J77" s="124">
        <f t="shared" si="3"/>
        <v>36495</v>
      </c>
      <c r="L77" s="57"/>
      <c r="M77" s="57"/>
      <c r="N77" s="58"/>
      <c r="O77" s="59"/>
      <c r="P77" s="59"/>
      <c r="Q77" s="58">
        <v>36</v>
      </c>
    </row>
    <row r="78" spans="1:10" ht="12">
      <c r="A78" s="16" t="s">
        <v>460</v>
      </c>
      <c r="B78" s="16" t="s">
        <v>556</v>
      </c>
      <c r="C78" s="16" t="s">
        <v>557</v>
      </c>
      <c r="E78" s="16" t="s">
        <v>614</v>
      </c>
      <c r="F78" s="58">
        <v>37</v>
      </c>
      <c r="G78">
        <f t="shared" si="0"/>
        <v>2000</v>
      </c>
      <c r="H78" s="125">
        <f t="shared" si="1"/>
        <v>36526</v>
      </c>
      <c r="I78">
        <f t="shared" si="2"/>
        <v>2689</v>
      </c>
      <c r="J78" s="124">
        <f t="shared" si="3"/>
        <v>36526</v>
      </c>
    </row>
    <row r="79" spans="1:10" ht="12">
      <c r="A79" s="16" t="s">
        <v>460</v>
      </c>
      <c r="B79" s="16" t="s">
        <v>559</v>
      </c>
      <c r="C79" s="16" t="s">
        <v>560</v>
      </c>
      <c r="E79" s="16" t="s">
        <v>615</v>
      </c>
      <c r="F79" s="58">
        <v>38</v>
      </c>
      <c r="G79">
        <f t="shared" si="0"/>
        <v>2000</v>
      </c>
      <c r="H79" s="125">
        <f t="shared" si="1"/>
        <v>36557</v>
      </c>
      <c r="I79">
        <f t="shared" si="2"/>
        <v>2697</v>
      </c>
      <c r="J79" s="124">
        <f t="shared" si="3"/>
        <v>36557</v>
      </c>
    </row>
    <row r="80" spans="1:10" ht="12">
      <c r="A80" s="16" t="s">
        <v>460</v>
      </c>
      <c r="B80" s="16" t="s">
        <v>562</v>
      </c>
      <c r="C80" s="16" t="s">
        <v>422</v>
      </c>
      <c r="E80" s="16" t="s">
        <v>616</v>
      </c>
      <c r="F80" s="58">
        <v>39</v>
      </c>
      <c r="G80">
        <f t="shared" si="0"/>
        <v>2000</v>
      </c>
      <c r="H80" s="125">
        <f t="shared" si="1"/>
        <v>36586</v>
      </c>
      <c r="I80">
        <f t="shared" si="2"/>
        <v>2708</v>
      </c>
      <c r="J80" s="124">
        <f t="shared" si="3"/>
        <v>36586</v>
      </c>
    </row>
    <row r="81" spans="1:10" ht="12">
      <c r="A81" s="16" t="s">
        <v>460</v>
      </c>
      <c r="B81" s="16" t="s">
        <v>564</v>
      </c>
      <c r="C81" s="16" t="s">
        <v>565</v>
      </c>
      <c r="E81" s="16" t="s">
        <v>617</v>
      </c>
      <c r="F81" s="58">
        <v>40</v>
      </c>
      <c r="G81">
        <f t="shared" si="0"/>
        <v>2000</v>
      </c>
      <c r="H81" s="125">
        <f t="shared" si="1"/>
        <v>36617</v>
      </c>
      <c r="I81">
        <f t="shared" si="2"/>
        <v>2715</v>
      </c>
      <c r="J81" s="124">
        <f t="shared" si="3"/>
        <v>36617</v>
      </c>
    </row>
    <row r="82" spans="1:10" ht="12">
      <c r="A82" s="16" t="s">
        <v>460</v>
      </c>
      <c r="B82" s="16" t="s">
        <v>567</v>
      </c>
      <c r="C82" s="16" t="s">
        <v>373</v>
      </c>
      <c r="E82" s="16" t="s">
        <v>618</v>
      </c>
      <c r="F82" s="58">
        <v>41</v>
      </c>
      <c r="G82">
        <f t="shared" si="0"/>
        <v>2000</v>
      </c>
      <c r="H82" s="125">
        <f t="shared" si="1"/>
        <v>36647</v>
      </c>
      <c r="I82">
        <f t="shared" si="2"/>
        <v>2727</v>
      </c>
      <c r="J82" s="124">
        <f t="shared" si="3"/>
        <v>36647</v>
      </c>
    </row>
    <row r="83" spans="1:10" ht="12">
      <c r="A83" s="16" t="s">
        <v>460</v>
      </c>
      <c r="B83" s="16" t="s">
        <v>569</v>
      </c>
      <c r="C83" s="16" t="s">
        <v>570</v>
      </c>
      <c r="E83" s="16" t="s">
        <v>619</v>
      </c>
      <c r="F83" s="58">
        <v>42</v>
      </c>
      <c r="G83">
        <f t="shared" si="0"/>
        <v>2000</v>
      </c>
      <c r="H83" s="125">
        <f t="shared" si="1"/>
        <v>36678</v>
      </c>
      <c r="I83">
        <f t="shared" si="2"/>
        <v>2734</v>
      </c>
      <c r="J83" s="124">
        <f t="shared" si="3"/>
        <v>36678</v>
      </c>
    </row>
    <row r="84" spans="1:10" ht="12">
      <c r="A84" s="16" t="s">
        <v>460</v>
      </c>
      <c r="B84" s="16" t="s">
        <v>572</v>
      </c>
      <c r="C84" s="16" t="s">
        <v>573</v>
      </c>
      <c r="E84" s="16" t="s">
        <v>620</v>
      </c>
      <c r="F84" s="58">
        <v>43</v>
      </c>
      <c r="G84">
        <f t="shared" si="0"/>
        <v>2000</v>
      </c>
      <c r="H84" s="125">
        <f t="shared" si="1"/>
        <v>36708</v>
      </c>
      <c r="I84">
        <f t="shared" si="2"/>
        <v>2736</v>
      </c>
      <c r="J84" s="124">
        <f t="shared" si="3"/>
        <v>36708</v>
      </c>
    </row>
    <row r="85" spans="1:10" ht="12">
      <c r="A85" s="16" t="s">
        <v>460</v>
      </c>
      <c r="B85" s="16" t="s">
        <v>575</v>
      </c>
      <c r="C85" s="16" t="s">
        <v>576</v>
      </c>
      <c r="E85" s="16" t="s">
        <v>621</v>
      </c>
      <c r="F85" s="58">
        <v>44</v>
      </c>
      <c r="G85">
        <f t="shared" si="0"/>
        <v>2000</v>
      </c>
      <c r="H85" s="125">
        <f t="shared" si="1"/>
        <v>36739</v>
      </c>
      <c r="I85">
        <f t="shared" si="2"/>
        <v>2742</v>
      </c>
      <c r="J85" s="124">
        <f t="shared" si="3"/>
        <v>36739</v>
      </c>
    </row>
    <row r="86" spans="1:10" ht="12">
      <c r="A86" s="16" t="s">
        <v>460</v>
      </c>
      <c r="B86" s="16" t="s">
        <v>578</v>
      </c>
      <c r="C86" s="16" t="s">
        <v>579</v>
      </c>
      <c r="E86" s="16" t="s">
        <v>622</v>
      </c>
      <c r="F86" s="58">
        <v>45</v>
      </c>
      <c r="G86">
        <f t="shared" si="0"/>
        <v>2000</v>
      </c>
      <c r="H86" s="125">
        <f t="shared" si="1"/>
        <v>36770</v>
      </c>
      <c r="I86">
        <f t="shared" si="2"/>
        <v>2746</v>
      </c>
      <c r="J86" s="124">
        <f t="shared" si="3"/>
        <v>36770</v>
      </c>
    </row>
    <row r="87" spans="1:10" ht="12">
      <c r="A87" s="16" t="s">
        <v>460</v>
      </c>
      <c r="B87" s="16" t="s">
        <v>581</v>
      </c>
      <c r="C87" s="16" t="s">
        <v>582</v>
      </c>
      <c r="E87" s="16" t="s">
        <v>623</v>
      </c>
      <c r="F87" s="58">
        <v>46</v>
      </c>
      <c r="G87">
        <f t="shared" si="0"/>
        <v>2000</v>
      </c>
      <c r="H87" s="125">
        <f t="shared" si="1"/>
        <v>36800</v>
      </c>
      <c r="I87">
        <f t="shared" si="2"/>
        <v>2748</v>
      </c>
      <c r="J87" s="124">
        <f t="shared" si="3"/>
        <v>36800</v>
      </c>
    </row>
    <row r="88" spans="1:10" ht="12">
      <c r="A88" s="16" t="s">
        <v>460</v>
      </c>
      <c r="B88" s="16" t="s">
        <v>584</v>
      </c>
      <c r="C88" s="16" t="s">
        <v>585</v>
      </c>
      <c r="E88" s="16" t="s">
        <v>624</v>
      </c>
      <c r="F88" s="58">
        <v>47</v>
      </c>
      <c r="G88">
        <f t="shared" si="0"/>
        <v>2000</v>
      </c>
      <c r="H88" s="125">
        <f t="shared" si="1"/>
        <v>36831</v>
      </c>
      <c r="I88">
        <f t="shared" si="2"/>
        <v>2749</v>
      </c>
      <c r="J88" s="124">
        <f t="shared" si="3"/>
        <v>36831</v>
      </c>
    </row>
    <row r="89" spans="1:10" ht="12">
      <c r="A89" s="16" t="s">
        <v>460</v>
      </c>
      <c r="B89" s="16" t="s">
        <v>587</v>
      </c>
      <c r="C89" s="16" t="s">
        <v>588</v>
      </c>
      <c r="E89" s="16" t="s">
        <v>622</v>
      </c>
      <c r="F89" s="58">
        <v>48</v>
      </c>
      <c r="G89">
        <f t="shared" si="0"/>
        <v>2000</v>
      </c>
      <c r="H89" s="125">
        <f t="shared" si="1"/>
        <v>36861</v>
      </c>
      <c r="I89">
        <f t="shared" si="2"/>
        <v>2746</v>
      </c>
      <c r="J89" s="124">
        <f t="shared" si="3"/>
        <v>36861</v>
      </c>
    </row>
    <row r="90" spans="1:10" ht="12">
      <c r="A90" s="16" t="s">
        <v>464</v>
      </c>
      <c r="B90" s="16" t="s">
        <v>556</v>
      </c>
      <c r="C90" s="16" t="s">
        <v>557</v>
      </c>
      <c r="E90" s="16" t="s">
        <v>625</v>
      </c>
      <c r="F90" s="58">
        <v>49</v>
      </c>
      <c r="G90">
        <f t="shared" si="0"/>
        <v>2001</v>
      </c>
      <c r="H90" s="125">
        <f t="shared" si="1"/>
        <v>36892</v>
      </c>
      <c r="I90">
        <f t="shared" si="2"/>
        <v>2753</v>
      </c>
      <c r="J90" s="124">
        <f t="shared" si="3"/>
        <v>36892</v>
      </c>
    </row>
    <row r="91" spans="1:10" ht="12">
      <c r="A91" s="16" t="s">
        <v>464</v>
      </c>
      <c r="B91" s="16" t="s">
        <v>559</v>
      </c>
      <c r="C91" s="16" t="s">
        <v>560</v>
      </c>
      <c r="E91" s="16" t="s">
        <v>626</v>
      </c>
      <c r="F91" s="58">
        <v>50</v>
      </c>
      <c r="G91">
        <f t="shared" si="0"/>
        <v>2001</v>
      </c>
      <c r="H91" s="125">
        <f t="shared" si="1"/>
        <v>36923</v>
      </c>
      <c r="I91">
        <f t="shared" si="2"/>
        <v>2755</v>
      </c>
      <c r="J91" s="124">
        <f t="shared" si="3"/>
        <v>36923</v>
      </c>
    </row>
    <row r="92" spans="1:10" ht="12">
      <c r="A92" s="16" t="s">
        <v>464</v>
      </c>
      <c r="B92" s="16" t="s">
        <v>562</v>
      </c>
      <c r="C92" s="16" t="s">
        <v>422</v>
      </c>
      <c r="E92" s="16" t="s">
        <v>627</v>
      </c>
      <c r="F92" s="58">
        <v>51</v>
      </c>
      <c r="G92">
        <f t="shared" si="0"/>
        <v>2001</v>
      </c>
      <c r="H92" s="125">
        <f t="shared" si="1"/>
        <v>36951</v>
      </c>
      <c r="I92">
        <f t="shared" si="2"/>
        <v>2756</v>
      </c>
      <c r="J92" s="124">
        <f t="shared" si="3"/>
        <v>36951</v>
      </c>
    </row>
    <row r="93" spans="1:10" ht="12">
      <c r="A93" s="16" t="s">
        <v>464</v>
      </c>
      <c r="B93" s="16" t="s">
        <v>564</v>
      </c>
      <c r="C93" s="16" t="s">
        <v>565</v>
      </c>
      <c r="E93" s="16" t="s">
        <v>628</v>
      </c>
      <c r="F93" s="58">
        <v>52</v>
      </c>
      <c r="G93">
        <f t="shared" si="0"/>
        <v>2001</v>
      </c>
      <c r="H93" s="125">
        <f t="shared" si="1"/>
        <v>36982</v>
      </c>
      <c r="I93">
        <f t="shared" si="2"/>
        <v>2761</v>
      </c>
      <c r="J93" s="124">
        <f t="shared" si="3"/>
        <v>36982</v>
      </c>
    </row>
    <row r="94" spans="1:10" ht="12">
      <c r="A94" s="16" t="s">
        <v>464</v>
      </c>
      <c r="B94" s="16" t="s">
        <v>567</v>
      </c>
      <c r="C94" s="16" t="s">
        <v>373</v>
      </c>
      <c r="E94" s="16" t="s">
        <v>629</v>
      </c>
      <c r="F94" s="58">
        <v>53</v>
      </c>
      <c r="G94">
        <f t="shared" si="0"/>
        <v>2001</v>
      </c>
      <c r="H94" s="125">
        <f t="shared" si="1"/>
        <v>37012</v>
      </c>
      <c r="I94">
        <f t="shared" si="2"/>
        <v>2763</v>
      </c>
      <c r="J94" s="124">
        <f t="shared" si="3"/>
        <v>37012</v>
      </c>
    </row>
    <row r="95" spans="1:10" ht="12">
      <c r="A95" s="16" t="s">
        <v>464</v>
      </c>
      <c r="B95" s="16" t="s">
        <v>569</v>
      </c>
      <c r="C95" s="16" t="s">
        <v>570</v>
      </c>
      <c r="E95" s="16" t="s">
        <v>629</v>
      </c>
      <c r="F95" s="58">
        <v>54</v>
      </c>
      <c r="G95">
        <f t="shared" si="0"/>
        <v>2001</v>
      </c>
      <c r="H95" s="125">
        <f t="shared" si="1"/>
        <v>37043</v>
      </c>
      <c r="I95">
        <f t="shared" si="2"/>
        <v>2763</v>
      </c>
      <c r="J95" s="124">
        <f t="shared" si="3"/>
        <v>37043</v>
      </c>
    </row>
    <row r="96" spans="1:10" ht="12">
      <c r="A96" s="16" t="s">
        <v>464</v>
      </c>
      <c r="B96" s="16" t="s">
        <v>572</v>
      </c>
      <c r="C96" s="16" t="s">
        <v>573</v>
      </c>
      <c r="E96" s="16" t="s">
        <v>630</v>
      </c>
      <c r="F96" s="58">
        <v>55</v>
      </c>
      <c r="G96">
        <f t="shared" si="0"/>
        <v>2001</v>
      </c>
      <c r="H96" s="125">
        <f t="shared" si="1"/>
        <v>37073</v>
      </c>
      <c r="I96">
        <f t="shared" si="2"/>
        <v>2768</v>
      </c>
      <c r="J96" s="124">
        <f t="shared" si="3"/>
        <v>37073</v>
      </c>
    </row>
    <row r="97" spans="1:10" ht="12">
      <c r="A97" s="16" t="s">
        <v>464</v>
      </c>
      <c r="B97" s="16" t="s">
        <v>575</v>
      </c>
      <c r="C97" s="16" t="s">
        <v>576</v>
      </c>
      <c r="E97" s="16" t="s">
        <v>631</v>
      </c>
      <c r="F97" s="58">
        <v>56</v>
      </c>
      <c r="G97">
        <f t="shared" si="0"/>
        <v>2001</v>
      </c>
      <c r="H97" s="125">
        <f t="shared" si="1"/>
        <v>37104</v>
      </c>
      <c r="I97">
        <f t="shared" si="2"/>
        <v>2773</v>
      </c>
      <c r="J97" s="124">
        <f t="shared" si="3"/>
        <v>37104</v>
      </c>
    </row>
    <row r="98" spans="1:10" ht="12">
      <c r="A98" s="16" t="s">
        <v>464</v>
      </c>
      <c r="B98" s="16" t="s">
        <v>578</v>
      </c>
      <c r="C98" s="16" t="s">
        <v>579</v>
      </c>
      <c r="E98" s="16" t="s">
        <v>632</v>
      </c>
      <c r="F98" s="58">
        <v>57</v>
      </c>
      <c r="G98">
        <f t="shared" si="0"/>
        <v>2001</v>
      </c>
      <c r="H98" s="125">
        <f t="shared" si="1"/>
        <v>37135</v>
      </c>
      <c r="I98">
        <f t="shared" si="2"/>
        <v>2771</v>
      </c>
      <c r="J98" s="124">
        <f t="shared" si="3"/>
        <v>37135</v>
      </c>
    </row>
    <row r="99" spans="1:10" ht="12">
      <c r="A99" s="16" t="s">
        <v>464</v>
      </c>
      <c r="B99" s="16" t="s">
        <v>581</v>
      </c>
      <c r="C99" s="16" t="s">
        <v>582</v>
      </c>
      <c r="E99" s="16" t="s">
        <v>633</v>
      </c>
      <c r="F99" s="58">
        <v>58</v>
      </c>
      <c r="G99">
        <f t="shared" si="0"/>
        <v>2001</v>
      </c>
      <c r="H99" s="125">
        <f t="shared" si="1"/>
        <v>37165</v>
      </c>
      <c r="I99">
        <f t="shared" si="2"/>
        <v>2776</v>
      </c>
      <c r="J99" s="124">
        <f t="shared" si="3"/>
        <v>37165</v>
      </c>
    </row>
    <row r="100" spans="1:10" ht="12">
      <c r="A100" s="16" t="s">
        <v>464</v>
      </c>
      <c r="B100" s="16" t="s">
        <v>584</v>
      </c>
      <c r="C100" s="16" t="s">
        <v>585</v>
      </c>
      <c r="E100" s="16" t="s">
        <v>634</v>
      </c>
      <c r="F100" s="58">
        <v>59</v>
      </c>
      <c r="G100">
        <f t="shared" si="0"/>
        <v>2001</v>
      </c>
      <c r="H100" s="125">
        <f t="shared" si="1"/>
        <v>37196</v>
      </c>
      <c r="I100">
        <f t="shared" si="2"/>
        <v>2784</v>
      </c>
      <c r="J100" s="124">
        <f t="shared" si="3"/>
        <v>37196</v>
      </c>
    </row>
    <row r="101" spans="1:10" ht="12">
      <c r="A101" s="16" t="s">
        <v>464</v>
      </c>
      <c r="B101" s="16" t="s">
        <v>587</v>
      </c>
      <c r="C101" s="16" t="s">
        <v>588</v>
      </c>
      <c r="E101" s="16" t="s">
        <v>635</v>
      </c>
      <c r="F101" s="58">
        <v>60</v>
      </c>
      <c r="G101">
        <f t="shared" si="0"/>
        <v>2001</v>
      </c>
      <c r="H101" s="125">
        <f t="shared" si="1"/>
        <v>37226</v>
      </c>
      <c r="I101">
        <f t="shared" si="2"/>
        <v>2796</v>
      </c>
      <c r="J101" s="124">
        <f t="shared" si="3"/>
        <v>37226</v>
      </c>
    </row>
    <row r="102" spans="1:10" ht="12">
      <c r="A102" s="16" t="s">
        <v>468</v>
      </c>
      <c r="B102" s="16" t="s">
        <v>556</v>
      </c>
      <c r="C102" s="16" t="s">
        <v>557</v>
      </c>
      <c r="E102" s="16" t="s">
        <v>636</v>
      </c>
      <c r="F102" s="58">
        <v>61</v>
      </c>
      <c r="G102">
        <f t="shared" si="0"/>
        <v>2002</v>
      </c>
      <c r="H102" s="125">
        <f t="shared" si="1"/>
        <v>37257</v>
      </c>
      <c r="I102">
        <f t="shared" si="2"/>
        <v>2801</v>
      </c>
      <c r="J102" s="124">
        <f t="shared" si="3"/>
        <v>37257</v>
      </c>
    </row>
    <row r="103" spans="1:10" ht="12">
      <c r="A103" s="16" t="s">
        <v>468</v>
      </c>
      <c r="B103" s="16" t="s">
        <v>559</v>
      </c>
      <c r="C103" s="16" t="s">
        <v>560</v>
      </c>
      <c r="E103" s="16" t="s">
        <v>637</v>
      </c>
      <c r="F103" s="58">
        <v>62</v>
      </c>
      <c r="G103">
        <f t="shared" si="0"/>
        <v>2002</v>
      </c>
      <c r="H103" s="125">
        <f t="shared" si="1"/>
        <v>37288</v>
      </c>
      <c r="I103">
        <f t="shared" si="2"/>
        <v>2808</v>
      </c>
      <c r="J103" s="124">
        <f t="shared" si="3"/>
        <v>37288</v>
      </c>
    </row>
    <row r="104" spans="1:10" ht="12">
      <c r="A104" s="16" t="s">
        <v>468</v>
      </c>
      <c r="B104" s="16" t="s">
        <v>562</v>
      </c>
      <c r="C104" s="16" t="s">
        <v>422</v>
      </c>
      <c r="E104" s="16" t="s">
        <v>638</v>
      </c>
      <c r="F104" s="58">
        <v>63</v>
      </c>
      <c r="G104">
        <f t="shared" si="0"/>
        <v>2002</v>
      </c>
      <c r="H104" s="125">
        <f t="shared" si="1"/>
        <v>37316</v>
      </c>
      <c r="I104">
        <f t="shared" si="2"/>
        <v>2811</v>
      </c>
      <c r="J104" s="124">
        <f t="shared" si="3"/>
        <v>37316</v>
      </c>
    </row>
    <row r="105" spans="1:10" ht="12">
      <c r="A105" s="16" t="s">
        <v>468</v>
      </c>
      <c r="B105" s="16" t="s">
        <v>564</v>
      </c>
      <c r="C105" s="16" t="s">
        <v>565</v>
      </c>
      <c r="E105" s="16" t="s">
        <v>639</v>
      </c>
      <c r="F105" s="58">
        <v>64</v>
      </c>
      <c r="G105">
        <f t="shared" si="0"/>
        <v>2002</v>
      </c>
      <c r="H105" s="125">
        <f t="shared" si="1"/>
        <v>37347</v>
      </c>
      <c r="I105">
        <f t="shared" si="2"/>
        <v>2815</v>
      </c>
      <c r="J105" s="124">
        <f t="shared" si="3"/>
        <v>37347</v>
      </c>
    </row>
    <row r="106" spans="1:10" ht="12">
      <c r="A106" s="16" t="s">
        <v>468</v>
      </c>
      <c r="B106" s="16" t="s">
        <v>567</v>
      </c>
      <c r="C106" s="16" t="s">
        <v>373</v>
      </c>
      <c r="E106" s="16" t="s">
        <v>640</v>
      </c>
      <c r="F106" s="58">
        <v>65</v>
      </c>
      <c r="G106">
        <f t="shared" si="0"/>
        <v>2002</v>
      </c>
      <c r="H106" s="125">
        <f t="shared" si="1"/>
        <v>37377</v>
      </c>
      <c r="I106">
        <f t="shared" si="2"/>
        <v>2822</v>
      </c>
      <c r="J106" s="124">
        <f t="shared" si="3"/>
        <v>37377</v>
      </c>
    </row>
    <row r="107" spans="1:10" ht="12">
      <c r="A107" s="16" t="s">
        <v>468</v>
      </c>
      <c r="B107" s="16" t="s">
        <v>569</v>
      </c>
      <c r="C107" s="16" t="s">
        <v>570</v>
      </c>
      <c r="E107" s="16" t="s">
        <v>641</v>
      </c>
      <c r="F107" s="58">
        <v>66</v>
      </c>
      <c r="G107">
        <f aca="true" t="shared" si="12" ref="G107:G170">VALUE(A107)</f>
        <v>2002</v>
      </c>
      <c r="H107" s="125">
        <f aca="true" t="shared" si="13" ref="H107:H170">IF(ISBLANK(A107),"",J107)</f>
        <v>37408</v>
      </c>
      <c r="I107">
        <f aca="true" t="shared" si="14" ref="I107:I170">IF(ISBLANK(E107),NA(),VALUE(E107))</f>
        <v>2827</v>
      </c>
      <c r="J107" s="124">
        <f aca="true" t="shared" si="15" ref="J107:J170">DATE(G107,B107,1)</f>
        <v>37408</v>
      </c>
    </row>
    <row r="108" spans="1:10" ht="12">
      <c r="A108" s="16" t="s">
        <v>468</v>
      </c>
      <c r="B108" s="16" t="s">
        <v>572</v>
      </c>
      <c r="C108" s="16" t="s">
        <v>573</v>
      </c>
      <c r="E108" s="16" t="s">
        <v>642</v>
      </c>
      <c r="F108" s="58">
        <v>67</v>
      </c>
      <c r="G108">
        <f t="shared" si="12"/>
        <v>2002</v>
      </c>
      <c r="H108" s="125">
        <f t="shared" si="13"/>
        <v>37438</v>
      </c>
      <c r="I108">
        <f t="shared" si="14"/>
        <v>2833</v>
      </c>
      <c r="J108" s="124">
        <f t="shared" si="15"/>
        <v>37438</v>
      </c>
    </row>
    <row r="109" spans="1:10" ht="12">
      <c r="A109" s="16" t="s">
        <v>468</v>
      </c>
      <c r="B109" s="16" t="s">
        <v>575</v>
      </c>
      <c r="C109" s="16" t="s">
        <v>576</v>
      </c>
      <c r="E109" s="16" t="s">
        <v>643</v>
      </c>
      <c r="F109" s="58">
        <v>68</v>
      </c>
      <c r="G109">
        <f t="shared" si="12"/>
        <v>2002</v>
      </c>
      <c r="H109" s="125">
        <f t="shared" si="13"/>
        <v>37469</v>
      </c>
      <c r="I109">
        <f t="shared" si="14"/>
        <v>2839</v>
      </c>
      <c r="J109" s="124">
        <f t="shared" si="15"/>
        <v>37469</v>
      </c>
    </row>
    <row r="110" spans="1:10" ht="12">
      <c r="A110" s="16" t="s">
        <v>468</v>
      </c>
      <c r="B110" s="16" t="s">
        <v>578</v>
      </c>
      <c r="C110" s="16" t="s">
        <v>579</v>
      </c>
      <c r="E110" s="16" t="s">
        <v>644</v>
      </c>
      <c r="F110" s="58">
        <v>69</v>
      </c>
      <c r="G110">
        <f t="shared" si="12"/>
        <v>2002</v>
      </c>
      <c r="H110" s="125">
        <f t="shared" si="13"/>
        <v>37500</v>
      </c>
      <c r="I110">
        <f t="shared" si="14"/>
        <v>2847</v>
      </c>
      <c r="J110" s="124">
        <f t="shared" si="15"/>
        <v>37500</v>
      </c>
    </row>
    <row r="111" spans="1:10" ht="12">
      <c r="A111" s="16" t="s">
        <v>468</v>
      </c>
      <c r="B111" s="16" t="s">
        <v>581</v>
      </c>
      <c r="C111" s="16" t="s">
        <v>582</v>
      </c>
      <c r="E111" s="16" t="s">
        <v>645</v>
      </c>
      <c r="F111" s="58">
        <v>70</v>
      </c>
      <c r="G111">
        <f t="shared" si="12"/>
        <v>2002</v>
      </c>
      <c r="H111" s="125">
        <f t="shared" si="13"/>
        <v>37530</v>
      </c>
      <c r="I111">
        <f t="shared" si="14"/>
        <v>2852</v>
      </c>
      <c r="J111" s="124">
        <f t="shared" si="15"/>
        <v>37530</v>
      </c>
    </row>
    <row r="112" spans="1:10" ht="12">
      <c r="A112" s="16" t="s">
        <v>468</v>
      </c>
      <c r="B112" s="16" t="s">
        <v>584</v>
      </c>
      <c r="C112" s="16" t="s">
        <v>585</v>
      </c>
      <c r="E112" s="16" t="s">
        <v>645</v>
      </c>
      <c r="F112" s="58">
        <v>71</v>
      </c>
      <c r="G112">
        <f t="shared" si="12"/>
        <v>2002</v>
      </c>
      <c r="H112" s="125">
        <f t="shared" si="13"/>
        <v>37561</v>
      </c>
      <c r="I112">
        <f t="shared" si="14"/>
        <v>2852</v>
      </c>
      <c r="J112" s="124">
        <f t="shared" si="15"/>
        <v>37561</v>
      </c>
    </row>
    <row r="113" spans="1:10" ht="12">
      <c r="A113" s="16" t="s">
        <v>468</v>
      </c>
      <c r="B113" s="16" t="s">
        <v>587</v>
      </c>
      <c r="C113" s="16" t="s">
        <v>588</v>
      </c>
      <c r="E113" s="16" t="s">
        <v>646</v>
      </c>
      <c r="F113" s="58">
        <v>72</v>
      </c>
      <c r="G113">
        <f t="shared" si="12"/>
        <v>2002</v>
      </c>
      <c r="H113" s="125">
        <f t="shared" si="13"/>
        <v>37591</v>
      </c>
      <c r="I113">
        <f t="shared" si="14"/>
        <v>2856</v>
      </c>
      <c r="J113" s="124">
        <f t="shared" si="15"/>
        <v>37591</v>
      </c>
    </row>
    <row r="114" spans="1:10" ht="12">
      <c r="A114" s="16" t="s">
        <v>472</v>
      </c>
      <c r="B114" s="16" t="s">
        <v>556</v>
      </c>
      <c r="C114" s="16" t="s">
        <v>557</v>
      </c>
      <c r="E114" s="16" t="s">
        <v>647</v>
      </c>
      <c r="F114" s="58">
        <v>73</v>
      </c>
      <c r="G114">
        <f t="shared" si="12"/>
        <v>2003</v>
      </c>
      <c r="H114" s="125">
        <f t="shared" si="13"/>
        <v>37622</v>
      </c>
      <c r="I114">
        <f t="shared" si="14"/>
        <v>2860</v>
      </c>
      <c r="J114" s="124">
        <f t="shared" si="15"/>
        <v>37622</v>
      </c>
    </row>
    <row r="115" spans="1:10" ht="12">
      <c r="A115" s="16" t="s">
        <v>472</v>
      </c>
      <c r="B115" s="16" t="s">
        <v>559</v>
      </c>
      <c r="C115" s="16" t="s">
        <v>560</v>
      </c>
      <c r="E115" s="16" t="s">
        <v>646</v>
      </c>
      <c r="F115" s="58">
        <v>74</v>
      </c>
      <c r="G115">
        <f t="shared" si="12"/>
        <v>2003</v>
      </c>
      <c r="H115" s="125">
        <f t="shared" si="13"/>
        <v>37653</v>
      </c>
      <c r="I115">
        <f t="shared" si="14"/>
        <v>2856</v>
      </c>
      <c r="J115" s="124">
        <f t="shared" si="15"/>
        <v>37653</v>
      </c>
    </row>
    <row r="116" spans="1:10" ht="12">
      <c r="A116" s="16" t="s">
        <v>472</v>
      </c>
      <c r="B116" s="16" t="s">
        <v>562</v>
      </c>
      <c r="C116" s="16" t="s">
        <v>422</v>
      </c>
      <c r="E116" s="16" t="s">
        <v>648</v>
      </c>
      <c r="F116" s="58">
        <v>75</v>
      </c>
      <c r="G116">
        <f t="shared" si="12"/>
        <v>2003</v>
      </c>
      <c r="H116" s="125">
        <f t="shared" si="13"/>
        <v>37681</v>
      </c>
      <c r="I116">
        <f t="shared" si="14"/>
        <v>2857</v>
      </c>
      <c r="J116" s="124">
        <f t="shared" si="15"/>
        <v>37681</v>
      </c>
    </row>
    <row r="117" spans="1:10" ht="12">
      <c r="A117" s="16" t="s">
        <v>472</v>
      </c>
      <c r="B117" s="16" t="s">
        <v>564</v>
      </c>
      <c r="C117" s="16" t="s">
        <v>565</v>
      </c>
      <c r="E117" s="16" t="s">
        <v>649</v>
      </c>
      <c r="F117" s="58">
        <v>76</v>
      </c>
      <c r="G117">
        <f t="shared" si="12"/>
        <v>2003</v>
      </c>
      <c r="H117" s="125">
        <f t="shared" si="13"/>
        <v>37712</v>
      </c>
      <c r="I117">
        <f t="shared" si="14"/>
        <v>2859</v>
      </c>
      <c r="J117" s="124">
        <f t="shared" si="15"/>
        <v>37712</v>
      </c>
    </row>
    <row r="118" spans="1:10" ht="12">
      <c r="A118" s="16" t="s">
        <v>472</v>
      </c>
      <c r="B118" s="16" t="s">
        <v>567</v>
      </c>
      <c r="C118" s="16" t="s">
        <v>373</v>
      </c>
      <c r="E118" s="16" t="s">
        <v>647</v>
      </c>
      <c r="F118" s="58">
        <v>77</v>
      </c>
      <c r="G118">
        <f t="shared" si="12"/>
        <v>2003</v>
      </c>
      <c r="H118" s="125">
        <f t="shared" si="13"/>
        <v>37742</v>
      </c>
      <c r="I118">
        <f t="shared" si="14"/>
        <v>2860</v>
      </c>
      <c r="J118" s="124">
        <f t="shared" si="15"/>
        <v>37742</v>
      </c>
    </row>
    <row r="119" spans="1:10" ht="12">
      <c r="A119" s="16" t="s">
        <v>472</v>
      </c>
      <c r="B119" s="16" t="s">
        <v>569</v>
      </c>
      <c r="C119" s="16" t="s">
        <v>570</v>
      </c>
      <c r="E119" s="16" t="s">
        <v>650</v>
      </c>
      <c r="F119" s="58">
        <v>78</v>
      </c>
      <c r="G119">
        <f t="shared" si="12"/>
        <v>2003</v>
      </c>
      <c r="H119" s="125">
        <f t="shared" si="13"/>
        <v>37773</v>
      </c>
      <c r="I119">
        <f t="shared" si="14"/>
        <v>2864</v>
      </c>
      <c r="J119" s="124">
        <f t="shared" si="15"/>
        <v>37773</v>
      </c>
    </row>
    <row r="120" spans="1:10" ht="12">
      <c r="A120" s="16" t="s">
        <v>472</v>
      </c>
      <c r="B120" s="16" t="s">
        <v>572</v>
      </c>
      <c r="C120" s="16" t="s">
        <v>573</v>
      </c>
      <c r="E120" s="16" t="s">
        <v>651</v>
      </c>
      <c r="F120" s="58">
        <v>79</v>
      </c>
      <c r="G120">
        <f t="shared" si="12"/>
        <v>2003</v>
      </c>
      <c r="H120" s="125">
        <f t="shared" si="13"/>
        <v>37803</v>
      </c>
      <c r="I120">
        <f t="shared" si="14"/>
        <v>2870</v>
      </c>
      <c r="J120" s="124">
        <f t="shared" si="15"/>
        <v>37803</v>
      </c>
    </row>
    <row r="121" spans="1:10" ht="12">
      <c r="A121" s="16" t="s">
        <v>472</v>
      </c>
      <c r="B121" s="16" t="s">
        <v>575</v>
      </c>
      <c r="C121" s="16" t="s">
        <v>576</v>
      </c>
      <c r="E121" s="16" t="s">
        <v>652</v>
      </c>
      <c r="F121" s="58">
        <v>80</v>
      </c>
      <c r="G121">
        <f t="shared" si="12"/>
        <v>2003</v>
      </c>
      <c r="H121" s="125">
        <f t="shared" si="13"/>
        <v>37834</v>
      </c>
      <c r="I121">
        <f t="shared" si="14"/>
        <v>2872</v>
      </c>
      <c r="J121" s="124">
        <f t="shared" si="15"/>
        <v>37834</v>
      </c>
    </row>
    <row r="122" spans="1:10" ht="12">
      <c r="A122" s="16" t="s">
        <v>472</v>
      </c>
      <c r="B122" s="16" t="s">
        <v>578</v>
      </c>
      <c r="C122" s="16" t="s">
        <v>579</v>
      </c>
      <c r="E122" s="16" t="s">
        <v>653</v>
      </c>
      <c r="F122" s="58">
        <v>81</v>
      </c>
      <c r="G122">
        <f t="shared" si="12"/>
        <v>2003</v>
      </c>
      <c r="H122" s="125">
        <f t="shared" si="13"/>
        <v>37865</v>
      </c>
      <c r="I122">
        <f t="shared" si="14"/>
        <v>2875</v>
      </c>
      <c r="J122" s="124">
        <f t="shared" si="15"/>
        <v>37865</v>
      </c>
    </row>
    <row r="123" spans="1:10" ht="12">
      <c r="A123" s="16" t="s">
        <v>472</v>
      </c>
      <c r="B123" s="16" t="s">
        <v>581</v>
      </c>
      <c r="C123" s="16" t="s">
        <v>582</v>
      </c>
      <c r="E123" s="16" t="s">
        <v>654</v>
      </c>
      <c r="F123" s="58">
        <v>82</v>
      </c>
      <c r="G123">
        <f t="shared" si="12"/>
        <v>2003</v>
      </c>
      <c r="H123" s="125">
        <f t="shared" si="13"/>
        <v>37895</v>
      </c>
      <c r="I123">
        <f t="shared" si="14"/>
        <v>2883</v>
      </c>
      <c r="J123" s="124">
        <f t="shared" si="15"/>
        <v>37895</v>
      </c>
    </row>
    <row r="124" spans="1:10" ht="12">
      <c r="A124" s="16" t="s">
        <v>472</v>
      </c>
      <c r="B124" s="16" t="s">
        <v>584</v>
      </c>
      <c r="C124" s="16" t="s">
        <v>585</v>
      </c>
      <c r="E124" s="16" t="s">
        <v>655</v>
      </c>
      <c r="F124" s="58">
        <v>83</v>
      </c>
      <c r="G124">
        <f t="shared" si="12"/>
        <v>2003</v>
      </c>
      <c r="H124" s="125">
        <f t="shared" si="13"/>
        <v>37926</v>
      </c>
      <c r="I124">
        <f t="shared" si="14"/>
        <v>2886</v>
      </c>
      <c r="J124" s="124">
        <f t="shared" si="15"/>
        <v>37926</v>
      </c>
    </row>
    <row r="125" spans="1:10" ht="12">
      <c r="A125" s="16" t="s">
        <v>472</v>
      </c>
      <c r="B125" s="16" t="s">
        <v>587</v>
      </c>
      <c r="C125" s="16" t="s">
        <v>588</v>
      </c>
      <c r="E125" s="16" t="s">
        <v>656</v>
      </c>
      <c r="F125" s="58">
        <v>84</v>
      </c>
      <c r="G125">
        <f t="shared" si="12"/>
        <v>2003</v>
      </c>
      <c r="H125" s="125">
        <f t="shared" si="13"/>
        <v>37956</v>
      </c>
      <c r="I125">
        <f t="shared" si="14"/>
        <v>2891</v>
      </c>
      <c r="J125" s="124">
        <f t="shared" si="15"/>
        <v>37956</v>
      </c>
    </row>
    <row r="126" spans="1:10" ht="12">
      <c r="A126" s="16" t="s">
        <v>476</v>
      </c>
      <c r="B126" s="16" t="s">
        <v>556</v>
      </c>
      <c r="C126" s="16" t="s">
        <v>557</v>
      </c>
      <c r="E126" s="16" t="s">
        <v>657</v>
      </c>
      <c r="F126" s="58">
        <v>85</v>
      </c>
      <c r="G126">
        <f t="shared" si="12"/>
        <v>2004</v>
      </c>
      <c r="H126" s="125">
        <f t="shared" si="13"/>
        <v>37987</v>
      </c>
      <c r="I126">
        <f t="shared" si="14"/>
        <v>2894</v>
      </c>
      <c r="J126" s="124">
        <f t="shared" si="15"/>
        <v>37987</v>
      </c>
    </row>
    <row r="127" spans="1:10" ht="12">
      <c r="A127" s="16" t="s">
        <v>476</v>
      </c>
      <c r="B127" s="16" t="s">
        <v>559</v>
      </c>
      <c r="C127" s="16" t="s">
        <v>560</v>
      </c>
      <c r="E127" s="16" t="s">
        <v>658</v>
      </c>
      <c r="F127" s="58">
        <v>86</v>
      </c>
      <c r="G127">
        <f t="shared" si="12"/>
        <v>2004</v>
      </c>
      <c r="H127" s="125">
        <f t="shared" si="13"/>
        <v>38018</v>
      </c>
      <c r="I127">
        <f t="shared" si="14"/>
        <v>2904</v>
      </c>
      <c r="J127" s="124">
        <f t="shared" si="15"/>
        <v>38018</v>
      </c>
    </row>
    <row r="128" spans="1:10" ht="12">
      <c r="A128" s="16" t="s">
        <v>476</v>
      </c>
      <c r="B128" s="16" t="s">
        <v>562</v>
      </c>
      <c r="C128" s="16" t="s">
        <v>422</v>
      </c>
      <c r="E128" s="16" t="s">
        <v>659</v>
      </c>
      <c r="F128" s="58">
        <v>87</v>
      </c>
      <c r="G128">
        <f t="shared" si="12"/>
        <v>2004</v>
      </c>
      <c r="H128" s="125">
        <f t="shared" si="13"/>
        <v>38047</v>
      </c>
      <c r="I128">
        <f t="shared" si="14"/>
        <v>2918</v>
      </c>
      <c r="J128" s="124">
        <f t="shared" si="15"/>
        <v>38047</v>
      </c>
    </row>
    <row r="129" spans="1:10" ht="12">
      <c r="A129" s="16" t="s">
        <v>476</v>
      </c>
      <c r="B129" s="16" t="s">
        <v>564</v>
      </c>
      <c r="C129" s="16" t="s">
        <v>565</v>
      </c>
      <c r="E129" s="16" t="s">
        <v>660</v>
      </c>
      <c r="F129" s="58">
        <v>88</v>
      </c>
      <c r="G129">
        <f t="shared" si="12"/>
        <v>2004</v>
      </c>
      <c r="H129" s="125">
        <f t="shared" si="13"/>
        <v>38078</v>
      </c>
      <c r="I129">
        <f t="shared" si="14"/>
        <v>2930</v>
      </c>
      <c r="J129" s="124">
        <f t="shared" si="15"/>
        <v>38078</v>
      </c>
    </row>
    <row r="130" spans="1:10" ht="12">
      <c r="A130" s="16" t="s">
        <v>476</v>
      </c>
      <c r="B130" s="16" t="s">
        <v>567</v>
      </c>
      <c r="C130" s="16" t="s">
        <v>373</v>
      </c>
      <c r="E130" s="16" t="s">
        <v>661</v>
      </c>
      <c r="F130" s="58">
        <v>89</v>
      </c>
      <c r="G130">
        <f t="shared" si="12"/>
        <v>2004</v>
      </c>
      <c r="H130" s="125">
        <f t="shared" si="13"/>
        <v>38108</v>
      </c>
      <c r="I130">
        <f t="shared" si="14"/>
        <v>2934</v>
      </c>
      <c r="J130" s="124">
        <f t="shared" si="15"/>
        <v>38108</v>
      </c>
    </row>
    <row r="131" spans="1:10" ht="12">
      <c r="A131" s="16" t="s">
        <v>476</v>
      </c>
      <c r="B131" s="16" t="s">
        <v>569</v>
      </c>
      <c r="C131" s="16" t="s">
        <v>570</v>
      </c>
      <c r="E131" s="16" t="s">
        <v>662</v>
      </c>
      <c r="F131" s="58">
        <v>90</v>
      </c>
      <c r="G131">
        <f t="shared" si="12"/>
        <v>2004</v>
      </c>
      <c r="H131" s="125">
        <f t="shared" si="13"/>
        <v>38139</v>
      </c>
      <c r="I131">
        <f t="shared" si="14"/>
        <v>2939</v>
      </c>
      <c r="J131" s="124">
        <f t="shared" si="15"/>
        <v>38139</v>
      </c>
    </row>
    <row r="132" spans="1:10" ht="12">
      <c r="A132" s="16" t="s">
        <v>476</v>
      </c>
      <c r="B132" s="16" t="s">
        <v>572</v>
      </c>
      <c r="C132" s="16" t="s">
        <v>573</v>
      </c>
      <c r="E132" s="16" t="s">
        <v>663</v>
      </c>
      <c r="F132" s="58">
        <v>91</v>
      </c>
      <c r="G132">
        <f t="shared" si="12"/>
        <v>2004</v>
      </c>
      <c r="H132" s="125">
        <f t="shared" si="13"/>
        <v>38169</v>
      </c>
      <c r="I132">
        <f t="shared" si="14"/>
        <v>2943</v>
      </c>
      <c r="J132" s="124">
        <f t="shared" si="15"/>
        <v>38169</v>
      </c>
    </row>
    <row r="133" spans="1:10" ht="12">
      <c r="A133" s="16" t="s">
        <v>476</v>
      </c>
      <c r="B133" s="16" t="s">
        <v>575</v>
      </c>
      <c r="C133" s="16" t="s">
        <v>576</v>
      </c>
      <c r="E133" s="16" t="s">
        <v>664</v>
      </c>
      <c r="F133" s="58">
        <v>92</v>
      </c>
      <c r="G133">
        <f t="shared" si="12"/>
        <v>2004</v>
      </c>
      <c r="H133" s="125">
        <f t="shared" si="13"/>
        <v>38200</v>
      </c>
      <c r="I133">
        <f t="shared" si="14"/>
        <v>2945</v>
      </c>
      <c r="J133" s="124">
        <f t="shared" si="15"/>
        <v>38200</v>
      </c>
    </row>
    <row r="134" spans="1:10" ht="12">
      <c r="A134" s="16" t="s">
        <v>476</v>
      </c>
      <c r="B134" s="16" t="s">
        <v>578</v>
      </c>
      <c r="C134" s="16" t="s">
        <v>579</v>
      </c>
      <c r="E134" s="16" t="s">
        <v>665</v>
      </c>
      <c r="F134" s="58">
        <v>93</v>
      </c>
      <c r="G134">
        <f t="shared" si="12"/>
        <v>2004</v>
      </c>
      <c r="H134" s="125">
        <f t="shared" si="13"/>
        <v>38231</v>
      </c>
      <c r="I134">
        <f t="shared" si="14"/>
        <v>2952</v>
      </c>
      <c r="J134" s="124">
        <f t="shared" si="15"/>
        <v>38231</v>
      </c>
    </row>
    <row r="135" spans="1:10" ht="12">
      <c r="A135" s="16" t="s">
        <v>476</v>
      </c>
      <c r="B135" s="16" t="s">
        <v>581</v>
      </c>
      <c r="C135" s="16" t="s">
        <v>582</v>
      </c>
      <c r="E135" s="16" t="s">
        <v>665</v>
      </c>
      <c r="F135" s="58">
        <v>94</v>
      </c>
      <c r="G135">
        <f t="shared" si="12"/>
        <v>2004</v>
      </c>
      <c r="H135" s="125">
        <f t="shared" si="13"/>
        <v>38261</v>
      </c>
      <c r="I135">
        <f t="shared" si="14"/>
        <v>2952</v>
      </c>
      <c r="J135" s="124">
        <f t="shared" si="15"/>
        <v>38261</v>
      </c>
    </row>
    <row r="136" spans="1:10" ht="12">
      <c r="A136" s="16" t="s">
        <v>476</v>
      </c>
      <c r="B136" s="16" t="s">
        <v>584</v>
      </c>
      <c r="C136" s="16" t="s">
        <v>585</v>
      </c>
      <c r="E136" s="16" t="s">
        <v>666</v>
      </c>
      <c r="F136" s="58">
        <v>95</v>
      </c>
      <c r="G136">
        <f t="shared" si="12"/>
        <v>2004</v>
      </c>
      <c r="H136" s="125">
        <f t="shared" si="13"/>
        <v>38292</v>
      </c>
      <c r="I136">
        <f t="shared" si="14"/>
        <v>2958</v>
      </c>
      <c r="J136" s="124">
        <f t="shared" si="15"/>
        <v>38292</v>
      </c>
    </row>
    <row r="137" spans="1:10" ht="12">
      <c r="A137" s="16" t="s">
        <v>476</v>
      </c>
      <c r="B137" s="16" t="s">
        <v>587</v>
      </c>
      <c r="C137" s="16" t="s">
        <v>588</v>
      </c>
      <c r="E137" s="16" t="s">
        <v>667</v>
      </c>
      <c r="F137" s="58">
        <v>96</v>
      </c>
      <c r="G137">
        <f t="shared" si="12"/>
        <v>2004</v>
      </c>
      <c r="H137" s="125">
        <f t="shared" si="13"/>
        <v>38322</v>
      </c>
      <c r="I137">
        <f t="shared" si="14"/>
        <v>2964</v>
      </c>
      <c r="J137" s="124">
        <f t="shared" si="15"/>
        <v>38322</v>
      </c>
    </row>
    <row r="138" spans="1:10" ht="12">
      <c r="A138" s="16" t="s">
        <v>480</v>
      </c>
      <c r="B138" s="16" t="s">
        <v>556</v>
      </c>
      <c r="C138" s="16" t="s">
        <v>557</v>
      </c>
      <c r="E138" s="16" t="s">
        <v>668</v>
      </c>
      <c r="F138" s="58">
        <v>97</v>
      </c>
      <c r="G138">
        <f t="shared" si="12"/>
        <v>2005</v>
      </c>
      <c r="H138" s="125">
        <f t="shared" si="13"/>
        <v>38353</v>
      </c>
      <c r="I138">
        <f t="shared" si="14"/>
        <v>2966</v>
      </c>
      <c r="J138" s="124">
        <f t="shared" si="15"/>
        <v>38353</v>
      </c>
    </row>
    <row r="139" spans="1:10" ht="12">
      <c r="A139" s="16" t="s">
        <v>480</v>
      </c>
      <c r="B139" s="16" t="s">
        <v>559</v>
      </c>
      <c r="C139" s="16" t="s">
        <v>560</v>
      </c>
      <c r="E139" s="16" t="s">
        <v>669</v>
      </c>
      <c r="F139" s="58">
        <v>98</v>
      </c>
      <c r="G139">
        <f t="shared" si="12"/>
        <v>2005</v>
      </c>
      <c r="H139" s="125">
        <f t="shared" si="13"/>
        <v>38384</v>
      </c>
      <c r="I139">
        <f t="shared" si="14"/>
        <v>2972</v>
      </c>
      <c r="J139" s="124">
        <f t="shared" si="15"/>
        <v>38384</v>
      </c>
    </row>
    <row r="140" spans="1:10" ht="12">
      <c r="A140" s="16" t="s">
        <v>480</v>
      </c>
      <c r="B140" s="16" t="s">
        <v>562</v>
      </c>
      <c r="C140" s="16" t="s">
        <v>422</v>
      </c>
      <c r="E140" s="16" t="s">
        <v>670</v>
      </c>
      <c r="F140" s="58">
        <v>99</v>
      </c>
      <c r="G140">
        <f t="shared" si="12"/>
        <v>2005</v>
      </c>
      <c r="H140" s="125">
        <f t="shared" si="13"/>
        <v>38412</v>
      </c>
      <c r="I140">
        <f t="shared" si="14"/>
        <v>2974</v>
      </c>
      <c r="J140" s="124">
        <f t="shared" si="15"/>
        <v>38412</v>
      </c>
    </row>
    <row r="141" spans="1:10" ht="12">
      <c r="A141" s="16" t="s">
        <v>480</v>
      </c>
      <c r="B141" s="16" t="s">
        <v>564</v>
      </c>
      <c r="C141" s="16" t="s">
        <v>565</v>
      </c>
      <c r="E141" s="16" t="s">
        <v>670</v>
      </c>
      <c r="F141" s="58">
        <v>100</v>
      </c>
      <c r="G141">
        <f t="shared" si="12"/>
        <v>2005</v>
      </c>
      <c r="H141" s="125">
        <f t="shared" si="13"/>
        <v>38443</v>
      </c>
      <c r="I141">
        <f t="shared" si="14"/>
        <v>2974</v>
      </c>
      <c r="J141" s="124">
        <f t="shared" si="15"/>
        <v>38443</v>
      </c>
    </row>
    <row r="142" spans="1:10" ht="12">
      <c r="A142" s="16" t="s">
        <v>480</v>
      </c>
      <c r="B142" s="16" t="s">
        <v>567</v>
      </c>
      <c r="C142" s="16" t="s">
        <v>373</v>
      </c>
      <c r="E142" s="16" t="s">
        <v>671</v>
      </c>
      <c r="F142" s="58">
        <v>101</v>
      </c>
      <c r="G142">
        <f t="shared" si="12"/>
        <v>2005</v>
      </c>
      <c r="H142" s="125">
        <f t="shared" si="13"/>
        <v>38473</v>
      </c>
      <c r="I142">
        <f t="shared" si="14"/>
        <v>2980</v>
      </c>
      <c r="J142" s="124">
        <f t="shared" si="15"/>
        <v>38473</v>
      </c>
    </row>
    <row r="143" spans="1:10" ht="12">
      <c r="A143" s="16" t="s">
        <v>480</v>
      </c>
      <c r="B143" s="16" t="s">
        <v>569</v>
      </c>
      <c r="C143" s="16" t="s">
        <v>570</v>
      </c>
      <c r="E143" s="16" t="s">
        <v>672</v>
      </c>
      <c r="F143" s="58">
        <v>102</v>
      </c>
      <c r="G143">
        <f t="shared" si="12"/>
        <v>2005</v>
      </c>
      <c r="H143" s="125">
        <f t="shared" si="13"/>
        <v>38504</v>
      </c>
      <c r="I143">
        <f t="shared" si="14"/>
        <v>2987</v>
      </c>
      <c r="J143" s="124">
        <f t="shared" si="15"/>
        <v>38504</v>
      </c>
    </row>
    <row r="144" spans="1:10" ht="12">
      <c r="A144" s="16" t="s">
        <v>480</v>
      </c>
      <c r="B144" s="16" t="s">
        <v>572</v>
      </c>
      <c r="C144" s="16" t="s">
        <v>573</v>
      </c>
      <c r="E144" s="16" t="s">
        <v>673</v>
      </c>
      <c r="F144" s="58">
        <v>103</v>
      </c>
      <c r="G144">
        <f t="shared" si="12"/>
        <v>2005</v>
      </c>
      <c r="H144" s="125">
        <f t="shared" si="13"/>
        <v>38534</v>
      </c>
      <c r="I144">
        <f t="shared" si="14"/>
        <v>2988</v>
      </c>
      <c r="J144" s="124">
        <f t="shared" si="15"/>
        <v>38534</v>
      </c>
    </row>
    <row r="145" spans="1:10" ht="12">
      <c r="A145" s="16" t="s">
        <v>480</v>
      </c>
      <c r="B145" s="16" t="s">
        <v>575</v>
      </c>
      <c r="C145" s="16" t="s">
        <v>576</v>
      </c>
      <c r="E145" s="16" t="s">
        <v>674</v>
      </c>
      <c r="F145" s="58">
        <v>104</v>
      </c>
      <c r="G145">
        <f t="shared" si="12"/>
        <v>2005</v>
      </c>
      <c r="H145" s="125">
        <f t="shared" si="13"/>
        <v>38565</v>
      </c>
      <c r="I145">
        <f t="shared" si="14"/>
        <v>2990</v>
      </c>
      <c r="J145" s="124">
        <f t="shared" si="15"/>
        <v>38565</v>
      </c>
    </row>
    <row r="146" spans="1:10" ht="12">
      <c r="A146" s="16" t="s">
        <v>480</v>
      </c>
      <c r="B146" s="16" t="s">
        <v>578</v>
      </c>
      <c r="C146" s="16" t="s">
        <v>579</v>
      </c>
      <c r="E146" s="16" t="s">
        <v>673</v>
      </c>
      <c r="F146" s="58">
        <v>105</v>
      </c>
      <c r="G146">
        <f t="shared" si="12"/>
        <v>2005</v>
      </c>
      <c r="H146" s="125">
        <f t="shared" si="13"/>
        <v>38596</v>
      </c>
      <c r="I146">
        <f t="shared" si="14"/>
        <v>2988</v>
      </c>
      <c r="J146" s="124">
        <f t="shared" si="15"/>
        <v>38596</v>
      </c>
    </row>
    <row r="147" spans="1:10" ht="12">
      <c r="A147" s="16" t="s">
        <v>480</v>
      </c>
      <c r="B147" s="16" t="s">
        <v>581</v>
      </c>
      <c r="C147" s="16" t="s">
        <v>582</v>
      </c>
      <c r="E147" s="16" t="s">
        <v>675</v>
      </c>
      <c r="F147" s="58">
        <v>106</v>
      </c>
      <c r="G147">
        <f t="shared" si="12"/>
        <v>2005</v>
      </c>
      <c r="H147" s="125">
        <f t="shared" si="13"/>
        <v>38626</v>
      </c>
      <c r="I147">
        <f t="shared" si="14"/>
        <v>2985</v>
      </c>
      <c r="J147" s="124">
        <f t="shared" si="15"/>
        <v>38626</v>
      </c>
    </row>
    <row r="148" spans="1:10" ht="12">
      <c r="A148" s="16" t="s">
        <v>480</v>
      </c>
      <c r="B148" s="16" t="s">
        <v>584</v>
      </c>
      <c r="C148" s="16" t="s">
        <v>585</v>
      </c>
      <c r="E148" s="16" t="s">
        <v>673</v>
      </c>
      <c r="F148" s="58">
        <v>107</v>
      </c>
      <c r="G148">
        <f t="shared" si="12"/>
        <v>2005</v>
      </c>
      <c r="H148" s="125">
        <f t="shared" si="13"/>
        <v>38657</v>
      </c>
      <c r="I148">
        <f t="shared" si="14"/>
        <v>2988</v>
      </c>
      <c r="J148" s="124">
        <f t="shared" si="15"/>
        <v>38657</v>
      </c>
    </row>
    <row r="149" spans="1:10" ht="12">
      <c r="A149" s="16" t="s">
        <v>480</v>
      </c>
      <c r="B149" s="16" t="s">
        <v>587</v>
      </c>
      <c r="C149" s="16" t="s">
        <v>588</v>
      </c>
      <c r="E149" s="16" t="s">
        <v>676</v>
      </c>
      <c r="F149" s="58">
        <v>108</v>
      </c>
      <c r="G149">
        <f t="shared" si="12"/>
        <v>2005</v>
      </c>
      <c r="H149" s="125">
        <f t="shared" si="13"/>
        <v>38687</v>
      </c>
      <c r="I149">
        <f t="shared" si="14"/>
        <v>2989</v>
      </c>
      <c r="J149" s="124">
        <f t="shared" si="15"/>
        <v>38687</v>
      </c>
    </row>
    <row r="150" spans="1:10" ht="12">
      <c r="A150" s="16" t="s">
        <v>484</v>
      </c>
      <c r="B150" s="16" t="s">
        <v>556</v>
      </c>
      <c r="C150" s="16" t="s">
        <v>557</v>
      </c>
      <c r="E150" s="16" t="s">
        <v>677</v>
      </c>
      <c r="F150" s="58">
        <v>109</v>
      </c>
      <c r="G150">
        <f t="shared" si="12"/>
        <v>2006</v>
      </c>
      <c r="H150" s="125">
        <f t="shared" si="13"/>
        <v>38718</v>
      </c>
      <c r="I150">
        <f t="shared" si="14"/>
        <v>2998</v>
      </c>
      <c r="J150" s="124">
        <f t="shared" si="15"/>
        <v>38718</v>
      </c>
    </row>
    <row r="151" spans="1:10" ht="12">
      <c r="A151" s="16" t="s">
        <v>484</v>
      </c>
      <c r="B151" s="16" t="s">
        <v>559</v>
      </c>
      <c r="C151" s="16" t="s">
        <v>560</v>
      </c>
      <c r="E151" s="16" t="s">
        <v>678</v>
      </c>
      <c r="F151" s="58">
        <v>110</v>
      </c>
      <c r="G151">
        <f t="shared" si="12"/>
        <v>2006</v>
      </c>
      <c r="H151" s="125">
        <f t="shared" si="13"/>
        <v>38749</v>
      </c>
      <c r="I151">
        <f t="shared" si="14"/>
        <v>2999</v>
      </c>
      <c r="J151" s="124">
        <f t="shared" si="15"/>
        <v>38749</v>
      </c>
    </row>
    <row r="152" spans="1:10" ht="12">
      <c r="A152" s="16" t="s">
        <v>484</v>
      </c>
      <c r="B152" s="16" t="s">
        <v>562</v>
      </c>
      <c r="C152" s="16" t="s">
        <v>422</v>
      </c>
      <c r="E152" s="16" t="s">
        <v>679</v>
      </c>
      <c r="F152" s="58">
        <v>111</v>
      </c>
      <c r="G152">
        <f t="shared" si="12"/>
        <v>2006</v>
      </c>
      <c r="H152" s="125">
        <f t="shared" si="13"/>
        <v>38777</v>
      </c>
      <c r="I152">
        <f t="shared" si="14"/>
        <v>3003</v>
      </c>
      <c r="J152" s="124">
        <f t="shared" si="15"/>
        <v>38777</v>
      </c>
    </row>
    <row r="153" spans="1:10" ht="12">
      <c r="A153" s="16" t="s">
        <v>484</v>
      </c>
      <c r="B153" s="16" t="s">
        <v>564</v>
      </c>
      <c r="C153" s="16" t="s">
        <v>565</v>
      </c>
      <c r="E153" s="16" t="s">
        <v>679</v>
      </c>
      <c r="F153" s="58">
        <v>112</v>
      </c>
      <c r="G153">
        <f t="shared" si="12"/>
        <v>2006</v>
      </c>
      <c r="H153" s="125">
        <f t="shared" si="13"/>
        <v>38808</v>
      </c>
      <c r="I153">
        <f t="shared" si="14"/>
        <v>3003</v>
      </c>
      <c r="J153" s="124">
        <f t="shared" si="15"/>
        <v>38808</v>
      </c>
    </row>
    <row r="154" spans="1:10" ht="12">
      <c r="A154" s="16" t="s">
        <v>484</v>
      </c>
      <c r="B154" s="16" t="s">
        <v>567</v>
      </c>
      <c r="C154" s="16" t="s">
        <v>373</v>
      </c>
      <c r="E154" s="16" t="s">
        <v>679</v>
      </c>
      <c r="F154" s="58">
        <v>113</v>
      </c>
      <c r="G154">
        <f t="shared" si="12"/>
        <v>2006</v>
      </c>
      <c r="H154" s="125">
        <f t="shared" si="13"/>
        <v>38838</v>
      </c>
      <c r="I154">
        <f t="shared" si="14"/>
        <v>3003</v>
      </c>
      <c r="J154" s="124">
        <f t="shared" si="15"/>
        <v>38838</v>
      </c>
    </row>
    <row r="155" spans="1:10" ht="12">
      <c r="A155" s="16" t="s">
        <v>484</v>
      </c>
      <c r="B155" s="16" t="s">
        <v>569</v>
      </c>
      <c r="C155" s="16" t="s">
        <v>570</v>
      </c>
      <c r="E155" s="16" t="s">
        <v>679</v>
      </c>
      <c r="F155" s="58">
        <v>114</v>
      </c>
      <c r="G155">
        <f t="shared" si="12"/>
        <v>2006</v>
      </c>
      <c r="H155" s="125">
        <f t="shared" si="13"/>
        <v>38869</v>
      </c>
      <c r="I155">
        <f t="shared" si="14"/>
        <v>3003</v>
      </c>
      <c r="J155" s="124">
        <f t="shared" si="15"/>
        <v>38869</v>
      </c>
    </row>
    <row r="156" spans="1:10" ht="12">
      <c r="A156" s="16" t="s">
        <v>484</v>
      </c>
      <c r="B156" s="16" t="s">
        <v>572</v>
      </c>
      <c r="C156" s="16" t="s">
        <v>573</v>
      </c>
      <c r="E156" s="16" t="s">
        <v>678</v>
      </c>
      <c r="F156" s="58">
        <v>115</v>
      </c>
      <c r="G156">
        <f t="shared" si="12"/>
        <v>2006</v>
      </c>
      <c r="H156" s="125">
        <f t="shared" si="13"/>
        <v>38899</v>
      </c>
      <c r="I156">
        <f t="shared" si="14"/>
        <v>2999</v>
      </c>
      <c r="J156" s="124">
        <f t="shared" si="15"/>
        <v>38899</v>
      </c>
    </row>
    <row r="157" spans="1:10" ht="12">
      <c r="A157" s="16" t="s">
        <v>484</v>
      </c>
      <c r="B157" s="16" t="s">
        <v>575</v>
      </c>
      <c r="C157" s="16" t="s">
        <v>576</v>
      </c>
      <c r="E157" s="16" t="s">
        <v>678</v>
      </c>
      <c r="F157" s="58">
        <v>116</v>
      </c>
      <c r="G157">
        <f t="shared" si="12"/>
        <v>2006</v>
      </c>
      <c r="H157" s="125">
        <f t="shared" si="13"/>
        <v>38930</v>
      </c>
      <c r="I157">
        <f t="shared" si="14"/>
        <v>2999</v>
      </c>
      <c r="J157" s="124">
        <f t="shared" si="15"/>
        <v>38930</v>
      </c>
    </row>
    <row r="158" spans="1:10" ht="12">
      <c r="A158" s="16" t="s">
        <v>484</v>
      </c>
      <c r="B158" s="16" t="s">
        <v>578</v>
      </c>
      <c r="C158" s="16" t="s">
        <v>579</v>
      </c>
      <c r="E158" s="16" t="s">
        <v>679</v>
      </c>
      <c r="F158" s="58">
        <v>117</v>
      </c>
      <c r="G158">
        <f t="shared" si="12"/>
        <v>2006</v>
      </c>
      <c r="H158" s="125">
        <f t="shared" si="13"/>
        <v>38961</v>
      </c>
      <c r="I158">
        <f t="shared" si="14"/>
        <v>3003</v>
      </c>
      <c r="J158" s="124">
        <f t="shared" si="15"/>
        <v>38961</v>
      </c>
    </row>
    <row r="159" spans="1:10" ht="12">
      <c r="A159" s="16" t="s">
        <v>484</v>
      </c>
      <c r="B159" s="16" t="s">
        <v>581</v>
      </c>
      <c r="C159" s="16" t="s">
        <v>582</v>
      </c>
      <c r="E159" s="16" t="s">
        <v>680</v>
      </c>
      <c r="F159" s="58">
        <v>118</v>
      </c>
      <c r="G159">
        <f t="shared" si="12"/>
        <v>2006</v>
      </c>
      <c r="H159" s="125">
        <f t="shared" si="13"/>
        <v>38991</v>
      </c>
      <c r="I159">
        <f t="shared" si="14"/>
        <v>3010</v>
      </c>
      <c r="J159" s="124">
        <f t="shared" si="15"/>
        <v>38991</v>
      </c>
    </row>
    <row r="160" spans="1:10" ht="12">
      <c r="A160" s="16" t="s">
        <v>484</v>
      </c>
      <c r="B160" s="16" t="s">
        <v>584</v>
      </c>
      <c r="C160" s="16" t="s">
        <v>585</v>
      </c>
      <c r="E160" s="16" t="s">
        <v>681</v>
      </c>
      <c r="F160" s="58">
        <v>119</v>
      </c>
      <c r="G160">
        <f t="shared" si="12"/>
        <v>2006</v>
      </c>
      <c r="H160" s="125">
        <f t="shared" si="13"/>
        <v>39022</v>
      </c>
      <c r="I160">
        <f t="shared" si="14"/>
        <v>3012</v>
      </c>
      <c r="J160" s="124">
        <f t="shared" si="15"/>
        <v>39022</v>
      </c>
    </row>
    <row r="161" spans="1:10" ht="12">
      <c r="A161" s="16" t="s">
        <v>484</v>
      </c>
      <c r="B161" s="16" t="s">
        <v>587</v>
      </c>
      <c r="C161" s="16" t="s">
        <v>588</v>
      </c>
      <c r="E161" s="16" t="s">
        <v>682</v>
      </c>
      <c r="F161" s="58">
        <v>120</v>
      </c>
      <c r="G161">
        <f t="shared" si="12"/>
        <v>2006</v>
      </c>
      <c r="H161" s="125">
        <f t="shared" si="13"/>
        <v>39052</v>
      </c>
      <c r="I161">
        <f t="shared" si="14"/>
        <v>3014</v>
      </c>
      <c r="J161" s="124">
        <f t="shared" si="15"/>
        <v>39052</v>
      </c>
    </row>
    <row r="162" spans="1:10" ht="12">
      <c r="A162" s="16" t="s">
        <v>488</v>
      </c>
      <c r="B162" s="16" t="s">
        <v>556</v>
      </c>
      <c r="C162" s="16" t="s">
        <v>557</v>
      </c>
      <c r="E162" s="16" t="s">
        <v>683</v>
      </c>
      <c r="F162" s="58">
        <v>121</v>
      </c>
      <c r="G162">
        <f t="shared" si="12"/>
        <v>2007</v>
      </c>
      <c r="H162" s="125">
        <f t="shared" si="13"/>
        <v>39083</v>
      </c>
      <c r="I162">
        <f t="shared" si="14"/>
        <v>3015</v>
      </c>
      <c r="J162" s="124">
        <f t="shared" si="15"/>
        <v>39083</v>
      </c>
    </row>
    <row r="163" spans="1:10" ht="12">
      <c r="A163" s="16" t="s">
        <v>488</v>
      </c>
      <c r="B163" s="16" t="s">
        <v>559</v>
      </c>
      <c r="C163" s="16" t="s">
        <v>560</v>
      </c>
      <c r="E163" s="16" t="s">
        <v>684</v>
      </c>
      <c r="F163" s="58">
        <v>122</v>
      </c>
      <c r="G163">
        <f t="shared" si="12"/>
        <v>2007</v>
      </c>
      <c r="H163" s="125">
        <f t="shared" si="13"/>
        <v>39114</v>
      </c>
      <c r="I163">
        <f t="shared" si="14"/>
        <v>3013</v>
      </c>
      <c r="J163" s="124">
        <f t="shared" si="15"/>
        <v>39114</v>
      </c>
    </row>
    <row r="164" spans="1:10" ht="12">
      <c r="A164" s="16" t="s">
        <v>488</v>
      </c>
      <c r="B164" s="16" t="s">
        <v>562</v>
      </c>
      <c r="C164" s="16" t="s">
        <v>422</v>
      </c>
      <c r="E164" s="16" t="s">
        <v>685</v>
      </c>
      <c r="F164" s="58">
        <v>123</v>
      </c>
      <c r="G164">
        <f t="shared" si="12"/>
        <v>2007</v>
      </c>
      <c r="H164" s="125">
        <f t="shared" si="13"/>
        <v>39142</v>
      </c>
      <c r="I164">
        <f t="shared" si="14"/>
        <v>3016</v>
      </c>
      <c r="J164" s="124">
        <f t="shared" si="15"/>
        <v>39142</v>
      </c>
    </row>
    <row r="165" spans="1:10" ht="12">
      <c r="A165" s="16" t="s">
        <v>488</v>
      </c>
      <c r="B165" s="16" t="s">
        <v>564</v>
      </c>
      <c r="C165" s="16" t="s">
        <v>565</v>
      </c>
      <c r="E165" s="16" t="s">
        <v>686</v>
      </c>
      <c r="F165" s="58">
        <v>124</v>
      </c>
      <c r="G165">
        <f t="shared" si="12"/>
        <v>2007</v>
      </c>
      <c r="H165" s="125">
        <f t="shared" si="13"/>
        <v>39173</v>
      </c>
      <c r="I165">
        <f t="shared" si="14"/>
        <v>3018</v>
      </c>
      <c r="J165" s="124">
        <f t="shared" si="15"/>
        <v>39173</v>
      </c>
    </row>
    <row r="166" spans="1:10" ht="12">
      <c r="A166" s="16" t="s">
        <v>488</v>
      </c>
      <c r="B166" s="16" t="s">
        <v>567</v>
      </c>
      <c r="C166" s="16" t="s">
        <v>373</v>
      </c>
      <c r="E166" s="16" t="s">
        <v>687</v>
      </c>
      <c r="F166" s="58">
        <v>125</v>
      </c>
      <c r="G166">
        <f t="shared" si="12"/>
        <v>2007</v>
      </c>
      <c r="H166" s="125">
        <f t="shared" si="13"/>
        <v>39203</v>
      </c>
      <c r="I166">
        <f t="shared" si="14"/>
        <v>3023</v>
      </c>
      <c r="J166" s="124">
        <f t="shared" si="15"/>
        <v>39203</v>
      </c>
    </row>
    <row r="167" spans="1:10" ht="12">
      <c r="A167" s="16" t="s">
        <v>488</v>
      </c>
      <c r="B167" s="16" t="s">
        <v>569</v>
      </c>
      <c r="C167" s="16" t="s">
        <v>570</v>
      </c>
      <c r="E167" s="16" t="s">
        <v>688</v>
      </c>
      <c r="F167" s="58">
        <v>126</v>
      </c>
      <c r="G167">
        <f t="shared" si="12"/>
        <v>2007</v>
      </c>
      <c r="H167" s="125">
        <f t="shared" si="13"/>
        <v>39234</v>
      </c>
      <c r="I167">
        <f t="shared" si="14"/>
        <v>3024</v>
      </c>
      <c r="J167" s="124">
        <f t="shared" si="15"/>
        <v>39234</v>
      </c>
    </row>
    <row r="168" spans="1:10" ht="12">
      <c r="A168" s="16" t="s">
        <v>488</v>
      </c>
      <c r="B168" s="16" t="s">
        <v>572</v>
      </c>
      <c r="C168" s="16" t="s">
        <v>573</v>
      </c>
      <c r="E168" s="16" t="s">
        <v>689</v>
      </c>
      <c r="F168" s="58">
        <v>127</v>
      </c>
      <c r="G168">
        <f t="shared" si="12"/>
        <v>2007</v>
      </c>
      <c r="H168" s="125">
        <f t="shared" si="13"/>
        <v>39264</v>
      </c>
      <c r="I168">
        <f t="shared" si="14"/>
        <v>3028</v>
      </c>
      <c r="J168" s="124">
        <f t="shared" si="15"/>
        <v>39264</v>
      </c>
    </row>
    <row r="169" spans="1:10" ht="12">
      <c r="A169" s="16" t="s">
        <v>488</v>
      </c>
      <c r="B169" s="16" t="s">
        <v>575</v>
      </c>
      <c r="C169" s="16" t="s">
        <v>576</v>
      </c>
      <c r="E169" s="16" t="s">
        <v>690</v>
      </c>
      <c r="F169" s="58">
        <v>128</v>
      </c>
      <c r="G169">
        <f t="shared" si="12"/>
        <v>2007</v>
      </c>
      <c r="H169" s="125">
        <f t="shared" si="13"/>
        <v>39295</v>
      </c>
      <c r="I169">
        <f t="shared" si="14"/>
        <v>3034</v>
      </c>
      <c r="J169" s="124">
        <f t="shared" si="15"/>
        <v>39295</v>
      </c>
    </row>
    <row r="170" spans="1:10" ht="12">
      <c r="A170" s="16" t="s">
        <v>488</v>
      </c>
      <c r="B170" s="16" t="s">
        <v>578</v>
      </c>
      <c r="C170" s="16" t="s">
        <v>579</v>
      </c>
      <c r="E170" s="16" t="s">
        <v>690</v>
      </c>
      <c r="F170" s="58">
        <v>129</v>
      </c>
      <c r="G170">
        <f t="shared" si="12"/>
        <v>2007</v>
      </c>
      <c r="H170" s="125">
        <f t="shared" si="13"/>
        <v>39326</v>
      </c>
      <c r="I170">
        <f t="shared" si="14"/>
        <v>3034</v>
      </c>
      <c r="J170" s="124">
        <f t="shared" si="15"/>
        <v>39326</v>
      </c>
    </row>
    <row r="171" spans="1:10" ht="12">
      <c r="A171" s="16" t="s">
        <v>488</v>
      </c>
      <c r="B171" s="16" t="s">
        <v>581</v>
      </c>
      <c r="C171" s="16" t="s">
        <v>582</v>
      </c>
      <c r="E171" s="16" t="s">
        <v>691</v>
      </c>
      <c r="F171" s="58">
        <v>130</v>
      </c>
      <c r="G171">
        <f aca="true" t="shared" si="16" ref="G171:G234">VALUE(A171)</f>
        <v>2007</v>
      </c>
      <c r="H171" s="125">
        <f aca="true" t="shared" si="17" ref="H171:H234">IF(ISBLANK(A171),"",J171)</f>
        <v>39356</v>
      </c>
      <c r="I171">
        <f aca="true" t="shared" si="18" ref="I171:I234">IF(ISBLANK(E171),NA(),VALUE(E171))</f>
        <v>3037</v>
      </c>
      <c r="J171" s="124">
        <f aca="true" t="shared" si="19" ref="J171:J234">DATE(G171,B171,1)</f>
        <v>39356</v>
      </c>
    </row>
    <row r="172" spans="1:10" ht="12">
      <c r="A172" s="16" t="s">
        <v>488</v>
      </c>
      <c r="B172" s="16" t="s">
        <v>584</v>
      </c>
      <c r="C172" s="16" t="s">
        <v>585</v>
      </c>
      <c r="E172" s="16" t="s">
        <v>692</v>
      </c>
      <c r="F172" s="58">
        <v>131</v>
      </c>
      <c r="G172">
        <f t="shared" si="16"/>
        <v>2007</v>
      </c>
      <c r="H172" s="125">
        <f t="shared" si="17"/>
        <v>39387</v>
      </c>
      <c r="I172">
        <f t="shared" si="18"/>
        <v>3038</v>
      </c>
      <c r="J172" s="124">
        <f t="shared" si="19"/>
        <v>39387</v>
      </c>
    </row>
    <row r="173" spans="1:10" ht="12">
      <c r="A173" s="16" t="s">
        <v>488</v>
      </c>
      <c r="B173" s="16" t="s">
        <v>587</v>
      </c>
      <c r="C173" s="16" t="s">
        <v>588</v>
      </c>
      <c r="E173" s="16" t="s">
        <v>693</v>
      </c>
      <c r="F173" s="58">
        <v>132</v>
      </c>
      <c r="G173">
        <f t="shared" si="16"/>
        <v>2007</v>
      </c>
      <c r="H173" s="125">
        <f t="shared" si="17"/>
        <v>39417</v>
      </c>
      <c r="I173">
        <f t="shared" si="18"/>
        <v>3030</v>
      </c>
      <c r="J173" s="124">
        <f t="shared" si="19"/>
        <v>39417</v>
      </c>
    </row>
    <row r="174" spans="1:10" ht="12">
      <c r="A174" s="16" t="s">
        <v>492</v>
      </c>
      <c r="B174" s="16" t="s">
        <v>556</v>
      </c>
      <c r="C174" s="16" t="s">
        <v>557</v>
      </c>
      <c r="E174" s="16" t="s">
        <v>694</v>
      </c>
      <c r="F174" s="58">
        <v>133</v>
      </c>
      <c r="G174">
        <f t="shared" si="16"/>
        <v>2008</v>
      </c>
      <c r="H174" s="125">
        <f t="shared" si="17"/>
        <v>39448</v>
      </c>
      <c r="I174">
        <f t="shared" si="18"/>
        <v>3029</v>
      </c>
      <c r="J174" s="124">
        <f t="shared" si="19"/>
        <v>39448</v>
      </c>
    </row>
    <row r="175" spans="1:10" ht="12">
      <c r="A175" s="16" t="s">
        <v>492</v>
      </c>
      <c r="B175" s="16" t="s">
        <v>559</v>
      </c>
      <c r="C175" s="16" t="s">
        <v>560</v>
      </c>
      <c r="E175" s="16" t="s">
        <v>695</v>
      </c>
      <c r="F175" s="58">
        <v>134</v>
      </c>
      <c r="G175">
        <f t="shared" si="16"/>
        <v>2008</v>
      </c>
      <c r="H175" s="125">
        <f t="shared" si="17"/>
        <v>39479</v>
      </c>
      <c r="I175">
        <f t="shared" si="18"/>
        <v>3031</v>
      </c>
      <c r="J175" s="124">
        <f t="shared" si="19"/>
        <v>39479</v>
      </c>
    </row>
    <row r="176" spans="1:10" ht="12">
      <c r="A176" s="16" t="s">
        <v>492</v>
      </c>
      <c r="B176" s="16" t="s">
        <v>562</v>
      </c>
      <c r="C176" s="16" t="s">
        <v>422</v>
      </c>
      <c r="E176" s="16" t="s">
        <v>687</v>
      </c>
      <c r="F176" s="58">
        <v>135</v>
      </c>
      <c r="G176">
        <f t="shared" si="16"/>
        <v>2008</v>
      </c>
      <c r="H176" s="125">
        <f t="shared" si="17"/>
        <v>39508</v>
      </c>
      <c r="I176">
        <f t="shared" si="18"/>
        <v>3023</v>
      </c>
      <c r="J176" s="124">
        <f t="shared" si="19"/>
        <v>39508</v>
      </c>
    </row>
    <row r="177" spans="1:10" ht="12">
      <c r="A177" s="16" t="s">
        <v>492</v>
      </c>
      <c r="B177" s="16" t="s">
        <v>564</v>
      </c>
      <c r="C177" s="16" t="s">
        <v>565</v>
      </c>
      <c r="E177" s="16" t="s">
        <v>696</v>
      </c>
      <c r="F177" s="58">
        <v>136</v>
      </c>
      <c r="G177">
        <f t="shared" si="16"/>
        <v>2008</v>
      </c>
      <c r="H177" s="125">
        <f t="shared" si="17"/>
        <v>39539</v>
      </c>
      <c r="I177">
        <f t="shared" si="18"/>
        <v>3022</v>
      </c>
      <c r="J177" s="124">
        <f t="shared" si="19"/>
        <v>39539</v>
      </c>
    </row>
    <row r="178" spans="1:10" ht="12">
      <c r="A178" s="16" t="s">
        <v>492</v>
      </c>
      <c r="B178" s="16" t="s">
        <v>567</v>
      </c>
      <c r="C178" s="16" t="s">
        <v>373</v>
      </c>
      <c r="E178" s="16" t="s">
        <v>683</v>
      </c>
      <c r="F178" s="58">
        <v>137</v>
      </c>
      <c r="G178">
        <f t="shared" si="16"/>
        <v>2008</v>
      </c>
      <c r="H178" s="125">
        <f t="shared" si="17"/>
        <v>39569</v>
      </c>
      <c r="I178">
        <f t="shared" si="18"/>
        <v>3015</v>
      </c>
      <c r="J178" s="124">
        <f t="shared" si="19"/>
        <v>39569</v>
      </c>
    </row>
    <row r="179" spans="1:10" ht="12">
      <c r="A179" s="16" t="s">
        <v>492</v>
      </c>
      <c r="B179" s="16" t="s">
        <v>569</v>
      </c>
      <c r="C179" s="16" t="s">
        <v>570</v>
      </c>
      <c r="E179" s="16" t="s">
        <v>697</v>
      </c>
      <c r="F179" s="58">
        <v>138</v>
      </c>
      <c r="G179">
        <f t="shared" si="16"/>
        <v>2008</v>
      </c>
      <c r="H179" s="125">
        <f t="shared" si="17"/>
        <v>39600</v>
      </c>
      <c r="I179">
        <f t="shared" si="18"/>
        <v>3007</v>
      </c>
      <c r="J179" s="124">
        <f t="shared" si="19"/>
        <v>39600</v>
      </c>
    </row>
    <row r="180" spans="1:10" ht="12">
      <c r="A180" s="16" t="s">
        <v>492</v>
      </c>
      <c r="B180" s="16" t="s">
        <v>572</v>
      </c>
      <c r="C180" s="16" t="s">
        <v>573</v>
      </c>
      <c r="E180" s="16" t="s">
        <v>698</v>
      </c>
      <c r="F180" s="58">
        <v>139</v>
      </c>
      <c r="G180">
        <f t="shared" si="16"/>
        <v>2008</v>
      </c>
      <c r="H180" s="125">
        <f t="shared" si="17"/>
        <v>39630</v>
      </c>
      <c r="I180">
        <f t="shared" si="18"/>
        <v>3002</v>
      </c>
      <c r="J180" s="124">
        <f t="shared" si="19"/>
        <v>39630</v>
      </c>
    </row>
    <row r="181" spans="1:10" ht="12">
      <c r="A181" s="16" t="s">
        <v>492</v>
      </c>
      <c r="B181" s="16" t="s">
        <v>575</v>
      </c>
      <c r="C181" s="16" t="s">
        <v>576</v>
      </c>
      <c r="E181" s="16" t="s">
        <v>699</v>
      </c>
      <c r="F181" s="58">
        <v>140</v>
      </c>
      <c r="G181">
        <f t="shared" si="16"/>
        <v>2008</v>
      </c>
      <c r="H181" s="125">
        <f t="shared" si="17"/>
        <v>39661</v>
      </c>
      <c r="I181">
        <f t="shared" si="18"/>
        <v>2992</v>
      </c>
      <c r="J181" s="124">
        <f t="shared" si="19"/>
        <v>39661</v>
      </c>
    </row>
    <row r="182" spans="1:10" ht="12">
      <c r="A182" s="16" t="s">
        <v>492</v>
      </c>
      <c r="B182" s="16" t="s">
        <v>578</v>
      </c>
      <c r="C182" s="16" t="s">
        <v>579</v>
      </c>
      <c r="E182" s="16" t="s">
        <v>700</v>
      </c>
      <c r="F182" s="58">
        <v>141</v>
      </c>
      <c r="G182">
        <f t="shared" si="16"/>
        <v>2008</v>
      </c>
      <c r="H182" s="125">
        <f t="shared" si="17"/>
        <v>39692</v>
      </c>
      <c r="I182">
        <f t="shared" si="18"/>
        <v>2986</v>
      </c>
      <c r="J182" s="124">
        <f t="shared" si="19"/>
        <v>39692</v>
      </c>
    </row>
    <row r="183" spans="1:10" ht="12">
      <c r="A183" s="16" t="s">
        <v>492</v>
      </c>
      <c r="B183" s="16" t="s">
        <v>581</v>
      </c>
      <c r="C183" s="16" t="s">
        <v>582</v>
      </c>
      <c r="E183" s="16" t="s">
        <v>701</v>
      </c>
      <c r="F183" s="58">
        <v>142</v>
      </c>
      <c r="G183">
        <f t="shared" si="16"/>
        <v>2008</v>
      </c>
      <c r="H183" s="125">
        <f t="shared" si="17"/>
        <v>39722</v>
      </c>
      <c r="I183">
        <f t="shared" si="18"/>
        <v>2981</v>
      </c>
      <c r="J183" s="124">
        <f t="shared" si="19"/>
        <v>39722</v>
      </c>
    </row>
    <row r="184" spans="1:10" ht="12">
      <c r="A184" s="16" t="s">
        <v>492</v>
      </c>
      <c r="B184" s="16" t="s">
        <v>584</v>
      </c>
      <c r="C184" s="16" t="s">
        <v>585</v>
      </c>
      <c r="E184" s="16" t="s">
        <v>702</v>
      </c>
      <c r="F184" s="58">
        <v>143</v>
      </c>
      <c r="G184">
        <f t="shared" si="16"/>
        <v>2008</v>
      </c>
      <c r="H184" s="125">
        <f t="shared" si="17"/>
        <v>39753</v>
      </c>
      <c r="I184">
        <f t="shared" si="18"/>
        <v>2971</v>
      </c>
      <c r="J184" s="124">
        <f t="shared" si="19"/>
        <v>39753</v>
      </c>
    </row>
    <row r="185" spans="1:10" ht="12">
      <c r="A185" s="16" t="s">
        <v>492</v>
      </c>
      <c r="B185" s="16" t="s">
        <v>587</v>
      </c>
      <c r="C185" s="16" t="s">
        <v>588</v>
      </c>
      <c r="E185" s="16" t="s">
        <v>703</v>
      </c>
      <c r="F185" s="58">
        <v>144</v>
      </c>
      <c r="G185">
        <f t="shared" si="16"/>
        <v>2008</v>
      </c>
      <c r="H185" s="125">
        <f t="shared" si="17"/>
        <v>39783</v>
      </c>
      <c r="I185">
        <f t="shared" si="18"/>
        <v>2973</v>
      </c>
      <c r="J185" s="124">
        <f t="shared" si="19"/>
        <v>39783</v>
      </c>
    </row>
    <row r="186" spans="1:10" ht="12">
      <c r="A186" s="16" t="s">
        <v>496</v>
      </c>
      <c r="B186" s="16" t="s">
        <v>556</v>
      </c>
      <c r="C186" s="16" t="s">
        <v>557</v>
      </c>
      <c r="E186" s="16" t="s">
        <v>668</v>
      </c>
      <c r="F186" s="58">
        <v>145</v>
      </c>
      <c r="G186">
        <f t="shared" si="16"/>
        <v>2009</v>
      </c>
      <c r="H186" s="125">
        <f t="shared" si="17"/>
        <v>39814</v>
      </c>
      <c r="I186">
        <f t="shared" si="18"/>
        <v>2966</v>
      </c>
      <c r="J186" s="124">
        <f t="shared" si="19"/>
        <v>39814</v>
      </c>
    </row>
    <row r="187" spans="1:10" ht="12">
      <c r="A187" s="16" t="s">
        <v>496</v>
      </c>
      <c r="B187" s="16" t="s">
        <v>559</v>
      </c>
      <c r="C187" s="16" t="s">
        <v>560</v>
      </c>
      <c r="E187" s="16" t="s">
        <v>704</v>
      </c>
      <c r="F187" s="58">
        <v>146</v>
      </c>
      <c r="G187">
        <f t="shared" si="16"/>
        <v>2009</v>
      </c>
      <c r="H187" s="125">
        <f t="shared" si="17"/>
        <v>39845</v>
      </c>
      <c r="I187">
        <f t="shared" si="18"/>
        <v>2963</v>
      </c>
      <c r="J187" s="124">
        <f t="shared" si="19"/>
        <v>39845</v>
      </c>
    </row>
    <row r="188" spans="1:10" ht="12">
      <c r="A188" s="16" t="s">
        <v>496</v>
      </c>
      <c r="B188" s="16" t="s">
        <v>562</v>
      </c>
      <c r="C188" s="16" t="s">
        <v>422</v>
      </c>
      <c r="E188" s="16" t="s">
        <v>705</v>
      </c>
      <c r="F188" s="58">
        <v>147</v>
      </c>
      <c r="G188">
        <f t="shared" si="16"/>
        <v>2009</v>
      </c>
      <c r="H188" s="125">
        <f t="shared" si="17"/>
        <v>39873</v>
      </c>
      <c r="I188">
        <f t="shared" si="18"/>
        <v>2961</v>
      </c>
      <c r="J188" s="124">
        <f t="shared" si="19"/>
        <v>39873</v>
      </c>
    </row>
    <row r="189" spans="1:10" ht="12">
      <c r="A189" s="16" t="s">
        <v>496</v>
      </c>
      <c r="B189" s="16" t="s">
        <v>564</v>
      </c>
      <c r="C189" s="16" t="s">
        <v>565</v>
      </c>
      <c r="E189" s="16" t="s">
        <v>706</v>
      </c>
      <c r="F189" s="58">
        <v>148</v>
      </c>
      <c r="G189">
        <f t="shared" si="16"/>
        <v>2009</v>
      </c>
      <c r="H189" s="125">
        <f t="shared" si="17"/>
        <v>39904</v>
      </c>
      <c r="I189">
        <f t="shared" si="18"/>
        <v>2960</v>
      </c>
      <c r="J189" s="124">
        <f t="shared" si="19"/>
        <v>39904</v>
      </c>
    </row>
    <row r="190" spans="1:10" ht="12">
      <c r="A190" s="16" t="s">
        <v>496</v>
      </c>
      <c r="B190" s="16" t="s">
        <v>567</v>
      </c>
      <c r="C190" s="16" t="s">
        <v>373</v>
      </c>
      <c r="E190" s="16" t="s">
        <v>707</v>
      </c>
      <c r="F190" s="58">
        <v>149</v>
      </c>
      <c r="G190">
        <f t="shared" si="16"/>
        <v>2009</v>
      </c>
      <c r="H190" s="125">
        <f t="shared" si="17"/>
        <v>39934</v>
      </c>
      <c r="I190">
        <f t="shared" si="18"/>
        <v>2957</v>
      </c>
      <c r="J190" s="124">
        <f t="shared" si="19"/>
        <v>39934</v>
      </c>
    </row>
    <row r="191" spans="1:10" ht="12">
      <c r="A191" s="16" t="s">
        <v>496</v>
      </c>
      <c r="B191" s="16" t="s">
        <v>569</v>
      </c>
      <c r="C191" s="16" t="s">
        <v>570</v>
      </c>
      <c r="E191" s="16" t="s">
        <v>666</v>
      </c>
      <c r="F191" s="58">
        <v>150</v>
      </c>
      <c r="G191">
        <f t="shared" si="16"/>
        <v>2009</v>
      </c>
      <c r="H191" s="125">
        <f t="shared" si="17"/>
        <v>39965</v>
      </c>
      <c r="I191">
        <f t="shared" si="18"/>
        <v>2958</v>
      </c>
      <c r="J191" s="124">
        <f t="shared" si="19"/>
        <v>39965</v>
      </c>
    </row>
    <row r="192" spans="1:10" ht="12">
      <c r="A192" s="16" t="s">
        <v>496</v>
      </c>
      <c r="B192" s="16" t="s">
        <v>572</v>
      </c>
      <c r="C192" s="16" t="s">
        <v>573</v>
      </c>
      <c r="E192" s="16" t="s">
        <v>706</v>
      </c>
      <c r="F192" s="58">
        <v>151</v>
      </c>
      <c r="G192">
        <f t="shared" si="16"/>
        <v>2009</v>
      </c>
      <c r="H192" s="125">
        <f t="shared" si="17"/>
        <v>39995</v>
      </c>
      <c r="I192">
        <f t="shared" si="18"/>
        <v>2960</v>
      </c>
      <c r="J192" s="124">
        <f t="shared" si="19"/>
        <v>39995</v>
      </c>
    </row>
    <row r="193" spans="1:10" ht="12">
      <c r="A193" s="16" t="s">
        <v>496</v>
      </c>
      <c r="B193" s="16" t="s">
        <v>575</v>
      </c>
      <c r="C193" s="16" t="s">
        <v>576</v>
      </c>
      <c r="E193" s="16" t="s">
        <v>708</v>
      </c>
      <c r="F193" s="58">
        <v>152</v>
      </c>
      <c r="G193">
        <f t="shared" si="16"/>
        <v>2009</v>
      </c>
      <c r="H193" s="125">
        <f t="shared" si="17"/>
        <v>40026</v>
      </c>
      <c r="I193">
        <f t="shared" si="18"/>
        <v>2959</v>
      </c>
      <c r="J193" s="124">
        <f t="shared" si="19"/>
        <v>40026</v>
      </c>
    </row>
    <row r="194" spans="1:10" ht="12">
      <c r="A194" s="16" t="s">
        <v>496</v>
      </c>
      <c r="B194" s="16" t="s">
        <v>578</v>
      </c>
      <c r="C194" s="16" t="s">
        <v>579</v>
      </c>
      <c r="E194" s="16" t="s">
        <v>705</v>
      </c>
      <c r="F194" s="58">
        <v>153</v>
      </c>
      <c r="G194">
        <f t="shared" si="16"/>
        <v>2009</v>
      </c>
      <c r="H194" s="125">
        <f t="shared" si="17"/>
        <v>40057</v>
      </c>
      <c r="I194">
        <f t="shared" si="18"/>
        <v>2961</v>
      </c>
      <c r="J194" s="124">
        <f t="shared" si="19"/>
        <v>40057</v>
      </c>
    </row>
    <row r="195" spans="1:10" ht="12">
      <c r="A195" s="16" t="s">
        <v>496</v>
      </c>
      <c r="B195" s="16" t="s">
        <v>581</v>
      </c>
      <c r="C195" s="16" t="s">
        <v>582</v>
      </c>
      <c r="E195" s="16" t="s">
        <v>707</v>
      </c>
      <c r="F195" s="58">
        <v>154</v>
      </c>
      <c r="G195">
        <f t="shared" si="16"/>
        <v>2009</v>
      </c>
      <c r="H195" s="125">
        <f t="shared" si="17"/>
        <v>40087</v>
      </c>
      <c r="I195">
        <f t="shared" si="18"/>
        <v>2957</v>
      </c>
      <c r="J195" s="124">
        <f t="shared" si="19"/>
        <v>40087</v>
      </c>
    </row>
    <row r="196" spans="1:10" ht="12">
      <c r="A196" s="16" t="s">
        <v>496</v>
      </c>
      <c r="B196" s="16" t="s">
        <v>584</v>
      </c>
      <c r="C196" s="16" t="s">
        <v>585</v>
      </c>
      <c r="E196" s="16" t="s">
        <v>666</v>
      </c>
      <c r="F196" s="58">
        <v>155</v>
      </c>
      <c r="G196">
        <f t="shared" si="16"/>
        <v>2009</v>
      </c>
      <c r="H196" s="125">
        <f t="shared" si="17"/>
        <v>40118</v>
      </c>
      <c r="I196">
        <f t="shared" si="18"/>
        <v>2958</v>
      </c>
      <c r="J196" s="124">
        <f t="shared" si="19"/>
        <v>40118</v>
      </c>
    </row>
    <row r="197" spans="1:10" ht="12">
      <c r="A197" s="16" t="s">
        <v>496</v>
      </c>
      <c r="B197" s="16" t="s">
        <v>587</v>
      </c>
      <c r="C197" s="16" t="s">
        <v>588</v>
      </c>
      <c r="E197" s="16" t="s">
        <v>709</v>
      </c>
      <c r="F197" s="58">
        <v>156</v>
      </c>
      <c r="G197">
        <f t="shared" si="16"/>
        <v>2009</v>
      </c>
      <c r="H197" s="125">
        <f t="shared" si="17"/>
        <v>40148</v>
      </c>
      <c r="I197">
        <f t="shared" si="18"/>
        <v>2956</v>
      </c>
      <c r="J197" s="124">
        <f t="shared" si="19"/>
        <v>40148</v>
      </c>
    </row>
    <row r="198" spans="1:10" ht="12">
      <c r="A198" s="16" t="s">
        <v>500</v>
      </c>
      <c r="B198" s="16" t="s">
        <v>556</v>
      </c>
      <c r="C198" s="16" t="s">
        <v>557</v>
      </c>
      <c r="E198" s="16" t="s">
        <v>710</v>
      </c>
      <c r="F198" s="58">
        <v>157</v>
      </c>
      <c r="G198">
        <f t="shared" si="16"/>
        <v>2010</v>
      </c>
      <c r="H198" s="125">
        <f t="shared" si="17"/>
        <v>40179</v>
      </c>
      <c r="I198">
        <f t="shared" si="18"/>
        <v>2951</v>
      </c>
      <c r="J198" s="124">
        <f t="shared" si="19"/>
        <v>40179</v>
      </c>
    </row>
    <row r="199" spans="1:10" ht="12">
      <c r="A199" s="16" t="s">
        <v>500</v>
      </c>
      <c r="B199" s="16" t="s">
        <v>559</v>
      </c>
      <c r="C199" s="16" t="s">
        <v>560</v>
      </c>
      <c r="E199" s="16" t="s">
        <v>711</v>
      </c>
      <c r="F199" s="58">
        <v>158</v>
      </c>
      <c r="G199">
        <f t="shared" si="16"/>
        <v>2010</v>
      </c>
      <c r="H199" s="125">
        <f t="shared" si="17"/>
        <v>40210</v>
      </c>
      <c r="I199">
        <f t="shared" si="18"/>
        <v>2944</v>
      </c>
      <c r="J199" s="124">
        <f t="shared" si="19"/>
        <v>40210</v>
      </c>
    </row>
    <row r="200" spans="1:10" ht="12">
      <c r="A200" s="16" t="s">
        <v>500</v>
      </c>
      <c r="B200" s="16" t="s">
        <v>562</v>
      </c>
      <c r="C200" s="16" t="s">
        <v>422</v>
      </c>
      <c r="E200" s="16" t="s">
        <v>712</v>
      </c>
      <c r="F200" s="58">
        <v>159</v>
      </c>
      <c r="G200">
        <f t="shared" si="16"/>
        <v>2010</v>
      </c>
      <c r="H200" s="125">
        <f t="shared" si="17"/>
        <v>40238</v>
      </c>
      <c r="I200">
        <f t="shared" si="18"/>
        <v>2948</v>
      </c>
      <c r="J200" s="124">
        <f t="shared" si="19"/>
        <v>40238</v>
      </c>
    </row>
    <row r="201" spans="1:10" ht="12">
      <c r="A201" s="16" t="s">
        <v>500</v>
      </c>
      <c r="B201" s="16" t="s">
        <v>564</v>
      </c>
      <c r="C201" s="16" t="s">
        <v>565</v>
      </c>
      <c r="E201" s="16" t="s">
        <v>710</v>
      </c>
      <c r="F201" s="58">
        <v>160</v>
      </c>
      <c r="G201">
        <f t="shared" si="16"/>
        <v>2010</v>
      </c>
      <c r="H201" s="125">
        <f t="shared" si="17"/>
        <v>40269</v>
      </c>
      <c r="I201">
        <f t="shared" si="18"/>
        <v>2951</v>
      </c>
      <c r="J201" s="124">
        <f t="shared" si="19"/>
        <v>40269</v>
      </c>
    </row>
    <row r="202" spans="1:10" ht="12">
      <c r="A202" s="16" t="s">
        <v>500</v>
      </c>
      <c r="B202" s="16" t="s">
        <v>567</v>
      </c>
      <c r="C202" s="16" t="s">
        <v>373</v>
      </c>
      <c r="E202" s="16" t="s">
        <v>713</v>
      </c>
      <c r="F202" s="58">
        <v>161</v>
      </c>
      <c r="G202">
        <f t="shared" si="16"/>
        <v>2010</v>
      </c>
      <c r="H202" s="125">
        <f t="shared" si="17"/>
        <v>40299</v>
      </c>
      <c r="I202">
        <f t="shared" si="18"/>
        <v>2950</v>
      </c>
      <c r="J202" s="124">
        <f t="shared" si="19"/>
        <v>40299</v>
      </c>
    </row>
    <row r="203" spans="1:10" ht="12">
      <c r="A203" s="16" t="s">
        <v>500</v>
      </c>
      <c r="B203" s="16" t="s">
        <v>569</v>
      </c>
      <c r="C203" s="16" t="s">
        <v>570</v>
      </c>
      <c r="E203" s="16" t="s">
        <v>665</v>
      </c>
      <c r="F203" s="58">
        <v>162</v>
      </c>
      <c r="G203">
        <f t="shared" si="16"/>
        <v>2010</v>
      </c>
      <c r="H203" s="125">
        <f t="shared" si="17"/>
        <v>40330</v>
      </c>
      <c r="I203">
        <f t="shared" si="18"/>
        <v>2952</v>
      </c>
      <c r="J203" s="124">
        <f t="shared" si="19"/>
        <v>40330</v>
      </c>
    </row>
    <row r="204" spans="1:10" ht="12">
      <c r="A204" s="16" t="s">
        <v>500</v>
      </c>
      <c r="B204" s="16" t="s">
        <v>572</v>
      </c>
      <c r="C204" s="16" t="s">
        <v>573</v>
      </c>
      <c r="E204" s="16" t="s">
        <v>714</v>
      </c>
      <c r="F204" s="58">
        <v>163</v>
      </c>
      <c r="G204">
        <f t="shared" si="16"/>
        <v>2010</v>
      </c>
      <c r="H204" s="125">
        <f t="shared" si="17"/>
        <v>40360</v>
      </c>
      <c r="I204">
        <f t="shared" si="18"/>
        <v>2953</v>
      </c>
      <c r="J204" s="124">
        <f t="shared" si="19"/>
        <v>40360</v>
      </c>
    </row>
    <row r="205" spans="1:10" ht="12">
      <c r="A205" s="16" t="s">
        <v>500</v>
      </c>
      <c r="B205" s="16" t="s">
        <v>575</v>
      </c>
      <c r="C205" s="16" t="s">
        <v>576</v>
      </c>
      <c r="E205" s="16" t="s">
        <v>707</v>
      </c>
      <c r="F205" s="58">
        <v>164</v>
      </c>
      <c r="G205">
        <f t="shared" si="16"/>
        <v>2010</v>
      </c>
      <c r="H205" s="125">
        <f t="shared" si="17"/>
        <v>40391</v>
      </c>
      <c r="I205">
        <f t="shared" si="18"/>
        <v>2957</v>
      </c>
      <c r="J205" s="124">
        <f t="shared" si="19"/>
        <v>40391</v>
      </c>
    </row>
    <row r="206" spans="1:10" ht="12">
      <c r="A206" s="16" t="s">
        <v>500</v>
      </c>
      <c r="B206" s="16" t="s">
        <v>578</v>
      </c>
      <c r="C206" s="16" t="s">
        <v>579</v>
      </c>
      <c r="E206" s="16" t="s">
        <v>706</v>
      </c>
      <c r="F206" s="58">
        <v>165</v>
      </c>
      <c r="G206">
        <f t="shared" si="16"/>
        <v>2010</v>
      </c>
      <c r="H206" s="125">
        <f t="shared" si="17"/>
        <v>40422</v>
      </c>
      <c r="I206">
        <f t="shared" si="18"/>
        <v>2960</v>
      </c>
      <c r="J206" s="124">
        <f t="shared" si="19"/>
        <v>40422</v>
      </c>
    </row>
    <row r="207" spans="1:10" ht="12">
      <c r="A207" s="16" t="s">
        <v>500</v>
      </c>
      <c r="B207" s="16" t="s">
        <v>581</v>
      </c>
      <c r="C207" s="16" t="s">
        <v>582</v>
      </c>
      <c r="E207" s="16" t="s">
        <v>667</v>
      </c>
      <c r="F207" s="58">
        <v>166</v>
      </c>
      <c r="G207">
        <f t="shared" si="16"/>
        <v>2010</v>
      </c>
      <c r="H207" s="125">
        <f t="shared" si="17"/>
        <v>40452</v>
      </c>
      <c r="I207">
        <f t="shared" si="18"/>
        <v>2964</v>
      </c>
      <c r="J207" s="124">
        <f t="shared" si="19"/>
        <v>40452</v>
      </c>
    </row>
    <row r="208" spans="1:10" ht="12">
      <c r="A208" s="16" t="s">
        <v>500</v>
      </c>
      <c r="B208" s="16" t="s">
        <v>584</v>
      </c>
      <c r="C208" s="16" t="s">
        <v>585</v>
      </c>
      <c r="E208" s="16" t="s">
        <v>715</v>
      </c>
      <c r="F208" s="58">
        <v>167</v>
      </c>
      <c r="G208">
        <f t="shared" si="16"/>
        <v>2010</v>
      </c>
      <c r="H208" s="125">
        <f t="shared" si="17"/>
        <v>40483</v>
      </c>
      <c r="I208">
        <f t="shared" si="18"/>
        <v>2967</v>
      </c>
      <c r="J208" s="124">
        <f t="shared" si="19"/>
        <v>40483</v>
      </c>
    </row>
    <row r="209" spans="1:10" ht="12">
      <c r="A209" s="16" t="s">
        <v>500</v>
      </c>
      <c r="B209" s="16" t="s">
        <v>587</v>
      </c>
      <c r="C209" s="16" t="s">
        <v>588</v>
      </c>
      <c r="E209" s="16" t="s">
        <v>716</v>
      </c>
      <c r="F209" s="58">
        <v>168</v>
      </c>
      <c r="G209">
        <f t="shared" si="16"/>
        <v>2010</v>
      </c>
      <c r="H209" s="125">
        <f t="shared" si="17"/>
        <v>40513</v>
      </c>
      <c r="I209">
        <f t="shared" si="18"/>
        <v>2968</v>
      </c>
      <c r="J209" s="124">
        <f t="shared" si="19"/>
        <v>40513</v>
      </c>
    </row>
    <row r="210" spans="1:10" ht="12">
      <c r="A210" s="16" t="s">
        <v>504</v>
      </c>
      <c r="B210" s="16" t="s">
        <v>556</v>
      </c>
      <c r="C210" s="16" t="s">
        <v>557</v>
      </c>
      <c r="E210" s="16" t="s">
        <v>702</v>
      </c>
      <c r="F210" s="58">
        <v>169</v>
      </c>
      <c r="G210">
        <f t="shared" si="16"/>
        <v>2011</v>
      </c>
      <c r="H210" s="125">
        <f t="shared" si="17"/>
        <v>40544</v>
      </c>
      <c r="I210">
        <f t="shared" si="18"/>
        <v>2971</v>
      </c>
      <c r="J210" s="124">
        <f t="shared" si="19"/>
        <v>40544</v>
      </c>
    </row>
    <row r="211" spans="1:10" ht="12">
      <c r="A211" s="16" t="s">
        <v>504</v>
      </c>
      <c r="B211" s="16" t="s">
        <v>559</v>
      </c>
      <c r="C211" s="16" t="s">
        <v>560</v>
      </c>
      <c r="E211" s="16" t="s">
        <v>703</v>
      </c>
      <c r="F211" s="58">
        <v>170</v>
      </c>
      <c r="G211">
        <f t="shared" si="16"/>
        <v>2011</v>
      </c>
      <c r="H211" s="125">
        <f t="shared" si="17"/>
        <v>40575</v>
      </c>
      <c r="I211">
        <f t="shared" si="18"/>
        <v>2973</v>
      </c>
      <c r="J211" s="124">
        <f t="shared" si="19"/>
        <v>40575</v>
      </c>
    </row>
    <row r="212" spans="1:10" ht="12">
      <c r="A212" s="16" t="s">
        <v>504</v>
      </c>
      <c r="B212" s="16" t="s">
        <v>562</v>
      </c>
      <c r="C212" s="16" t="s">
        <v>422</v>
      </c>
      <c r="E212" s="16" t="s">
        <v>669</v>
      </c>
      <c r="F212" s="58">
        <v>171</v>
      </c>
      <c r="G212">
        <f t="shared" si="16"/>
        <v>2011</v>
      </c>
      <c r="H212" s="125">
        <f t="shared" si="17"/>
        <v>40603</v>
      </c>
      <c r="I212">
        <f t="shared" si="18"/>
        <v>2972</v>
      </c>
      <c r="J212" s="124">
        <f t="shared" si="19"/>
        <v>40603</v>
      </c>
    </row>
    <row r="213" spans="1:10" ht="12">
      <c r="A213" s="16" t="s">
        <v>504</v>
      </c>
      <c r="B213" s="16" t="s">
        <v>564</v>
      </c>
      <c r="C213" s="16" t="s">
        <v>565</v>
      </c>
      <c r="E213" s="16" t="s">
        <v>716</v>
      </c>
      <c r="F213" s="58">
        <v>172</v>
      </c>
      <c r="G213">
        <f t="shared" si="16"/>
        <v>2011</v>
      </c>
      <c r="H213" s="125">
        <f t="shared" si="17"/>
        <v>40634</v>
      </c>
      <c r="I213">
        <f t="shared" si="18"/>
        <v>2968</v>
      </c>
      <c r="J213" s="124">
        <f t="shared" si="19"/>
        <v>40634</v>
      </c>
    </row>
    <row r="214" spans="1:10" ht="12">
      <c r="A214" s="16" t="s">
        <v>504</v>
      </c>
      <c r="B214" s="16" t="s">
        <v>567</v>
      </c>
      <c r="C214" s="16" t="s">
        <v>373</v>
      </c>
      <c r="E214" s="16" t="s">
        <v>717</v>
      </c>
      <c r="F214" s="58">
        <v>173</v>
      </c>
      <c r="G214">
        <f t="shared" si="16"/>
        <v>2011</v>
      </c>
      <c r="H214" s="125">
        <f t="shared" si="17"/>
        <v>40664</v>
      </c>
      <c r="I214">
        <f t="shared" si="18"/>
        <v>2965</v>
      </c>
      <c r="J214" s="124">
        <f t="shared" si="19"/>
        <v>40664</v>
      </c>
    </row>
    <row r="215" spans="1:10" ht="12">
      <c r="A215" s="16" t="s">
        <v>504</v>
      </c>
      <c r="B215" s="16" t="s">
        <v>569</v>
      </c>
      <c r="C215" s="16" t="s">
        <v>570</v>
      </c>
      <c r="E215" s="16" t="s">
        <v>704</v>
      </c>
      <c r="F215" s="58">
        <v>174</v>
      </c>
      <c r="G215">
        <f t="shared" si="16"/>
        <v>2011</v>
      </c>
      <c r="H215" s="125">
        <f t="shared" si="17"/>
        <v>40695</v>
      </c>
      <c r="I215">
        <f t="shared" si="18"/>
        <v>2963</v>
      </c>
      <c r="J215" s="124">
        <f t="shared" si="19"/>
        <v>40695</v>
      </c>
    </row>
    <row r="216" spans="1:10" ht="12">
      <c r="A216" s="16" t="s">
        <v>504</v>
      </c>
      <c r="B216" s="16" t="s">
        <v>572</v>
      </c>
      <c r="C216" s="16" t="s">
        <v>573</v>
      </c>
      <c r="E216" s="16" t="s">
        <v>666</v>
      </c>
      <c r="F216" s="58">
        <v>175</v>
      </c>
      <c r="G216">
        <f t="shared" si="16"/>
        <v>2011</v>
      </c>
      <c r="H216" s="125">
        <f t="shared" si="17"/>
        <v>40725</v>
      </c>
      <c r="I216">
        <f t="shared" si="18"/>
        <v>2958</v>
      </c>
      <c r="J216" s="124">
        <f t="shared" si="19"/>
        <v>40725</v>
      </c>
    </row>
    <row r="217" spans="1:10" ht="12">
      <c r="A217" s="16" t="s">
        <v>504</v>
      </c>
      <c r="B217" s="16" t="s">
        <v>575</v>
      </c>
      <c r="C217" s="16" t="s">
        <v>576</v>
      </c>
      <c r="E217" s="16" t="s">
        <v>718</v>
      </c>
      <c r="F217" s="58">
        <v>176</v>
      </c>
      <c r="G217">
        <f t="shared" si="16"/>
        <v>2011</v>
      </c>
      <c r="H217" s="125">
        <f t="shared" si="17"/>
        <v>40756</v>
      </c>
      <c r="I217">
        <f t="shared" si="18"/>
        <v>2955</v>
      </c>
      <c r="J217" s="124">
        <f t="shared" si="19"/>
        <v>40756</v>
      </c>
    </row>
    <row r="218" spans="1:10" ht="12">
      <c r="A218" s="16" t="s">
        <v>504</v>
      </c>
      <c r="B218" s="16" t="s">
        <v>578</v>
      </c>
      <c r="C218" s="16" t="s">
        <v>579</v>
      </c>
      <c r="E218" s="16" t="s">
        <v>665</v>
      </c>
      <c r="F218" s="58">
        <v>177</v>
      </c>
      <c r="G218">
        <f t="shared" si="16"/>
        <v>2011</v>
      </c>
      <c r="H218" s="125">
        <f t="shared" si="17"/>
        <v>40787</v>
      </c>
      <c r="I218">
        <f t="shared" si="18"/>
        <v>2952</v>
      </c>
      <c r="J218" s="124">
        <f t="shared" si="19"/>
        <v>40787</v>
      </c>
    </row>
    <row r="219" spans="1:10" ht="12">
      <c r="A219" s="16" t="s">
        <v>504</v>
      </c>
      <c r="B219" s="16" t="s">
        <v>581</v>
      </c>
      <c r="C219" s="16" t="s">
        <v>582</v>
      </c>
      <c r="E219" s="16" t="s">
        <v>712</v>
      </c>
      <c r="F219" s="58">
        <v>178</v>
      </c>
      <c r="G219">
        <f t="shared" si="16"/>
        <v>2011</v>
      </c>
      <c r="H219" s="125">
        <f t="shared" si="17"/>
        <v>40817</v>
      </c>
      <c r="I219">
        <f t="shared" si="18"/>
        <v>2948</v>
      </c>
      <c r="J219" s="124">
        <f t="shared" si="19"/>
        <v>40817</v>
      </c>
    </row>
    <row r="220" spans="1:10" ht="12">
      <c r="A220" s="16" t="s">
        <v>504</v>
      </c>
      <c r="B220" s="16" t="s">
        <v>584</v>
      </c>
      <c r="C220" s="16" t="s">
        <v>585</v>
      </c>
      <c r="E220" s="16" t="s">
        <v>719</v>
      </c>
      <c r="F220" s="58">
        <v>179</v>
      </c>
      <c r="G220">
        <f t="shared" si="16"/>
        <v>2011</v>
      </c>
      <c r="H220" s="125">
        <f t="shared" si="17"/>
        <v>40848</v>
      </c>
      <c r="I220">
        <f t="shared" si="18"/>
        <v>2947</v>
      </c>
      <c r="J220" s="124">
        <f t="shared" si="19"/>
        <v>40848</v>
      </c>
    </row>
    <row r="221" spans="1:10" ht="12">
      <c r="A221" s="16" t="s">
        <v>504</v>
      </c>
      <c r="B221" s="16" t="s">
        <v>587</v>
      </c>
      <c r="C221" s="16" t="s">
        <v>588</v>
      </c>
      <c r="E221" s="16" t="s">
        <v>710</v>
      </c>
      <c r="F221" s="58">
        <v>180</v>
      </c>
      <c r="G221">
        <f t="shared" si="16"/>
        <v>2011</v>
      </c>
      <c r="H221" s="125">
        <f t="shared" si="17"/>
        <v>40878</v>
      </c>
      <c r="I221">
        <f t="shared" si="18"/>
        <v>2951</v>
      </c>
      <c r="J221" s="124">
        <f t="shared" si="19"/>
        <v>40878</v>
      </c>
    </row>
    <row r="222" spans="1:10" ht="12">
      <c r="A222" s="16" t="s">
        <v>508</v>
      </c>
      <c r="B222" s="16" t="s">
        <v>556</v>
      </c>
      <c r="C222" s="16" t="s">
        <v>557</v>
      </c>
      <c r="E222" s="16" t="s">
        <v>718</v>
      </c>
      <c r="F222" s="58">
        <v>181</v>
      </c>
      <c r="G222">
        <f t="shared" si="16"/>
        <v>2012</v>
      </c>
      <c r="H222" s="125">
        <f t="shared" si="17"/>
        <v>40909</v>
      </c>
      <c r="I222">
        <f t="shared" si="18"/>
        <v>2955</v>
      </c>
      <c r="J222" s="124">
        <f t="shared" si="19"/>
        <v>40909</v>
      </c>
    </row>
    <row r="223" spans="1:10" ht="12">
      <c r="A223" s="16" t="s">
        <v>508</v>
      </c>
      <c r="B223" s="16" t="s">
        <v>559</v>
      </c>
      <c r="C223" s="16" t="s">
        <v>560</v>
      </c>
      <c r="E223" s="16" t="s">
        <v>706</v>
      </c>
      <c r="F223" s="58">
        <v>182</v>
      </c>
      <c r="G223">
        <f t="shared" si="16"/>
        <v>2012</v>
      </c>
      <c r="H223" s="125">
        <f t="shared" si="17"/>
        <v>40940</v>
      </c>
      <c r="I223">
        <f t="shared" si="18"/>
        <v>2960</v>
      </c>
      <c r="J223" s="124">
        <f t="shared" si="19"/>
        <v>40940</v>
      </c>
    </row>
    <row r="224" spans="1:10" ht="12">
      <c r="A224" s="16" t="s">
        <v>508</v>
      </c>
      <c r="B224" s="16" t="s">
        <v>562</v>
      </c>
      <c r="C224" s="16" t="s">
        <v>422</v>
      </c>
      <c r="E224" s="16" t="s">
        <v>704</v>
      </c>
      <c r="F224" s="58">
        <v>183</v>
      </c>
      <c r="G224">
        <f t="shared" si="16"/>
        <v>2012</v>
      </c>
      <c r="H224" s="125">
        <f t="shared" si="17"/>
        <v>40969</v>
      </c>
      <c r="I224">
        <f t="shared" si="18"/>
        <v>2963</v>
      </c>
      <c r="J224" s="124">
        <f t="shared" si="19"/>
        <v>40969</v>
      </c>
    </row>
    <row r="225" spans="1:10" ht="12">
      <c r="A225" s="16" t="s">
        <v>508</v>
      </c>
      <c r="B225" s="16" t="s">
        <v>564</v>
      </c>
      <c r="C225" s="16" t="s">
        <v>565</v>
      </c>
      <c r="E225" s="16" t="s">
        <v>720</v>
      </c>
      <c r="F225" s="58">
        <v>184</v>
      </c>
      <c r="G225">
        <f t="shared" si="16"/>
        <v>2012</v>
      </c>
      <c r="H225" s="125">
        <f t="shared" si="17"/>
        <v>41000</v>
      </c>
      <c r="I225">
        <f t="shared" si="18"/>
        <v>2962</v>
      </c>
      <c r="J225" s="124">
        <f t="shared" si="19"/>
        <v>41000</v>
      </c>
    </row>
    <row r="226" spans="1:10" ht="12">
      <c r="A226" s="16" t="s">
        <v>508</v>
      </c>
      <c r="B226" s="16" t="s">
        <v>567</v>
      </c>
      <c r="C226" s="16" t="s">
        <v>373</v>
      </c>
      <c r="E226" s="16" t="s">
        <v>721</v>
      </c>
      <c r="F226" s="58">
        <v>185</v>
      </c>
      <c r="G226">
        <f t="shared" si="16"/>
        <v>2012</v>
      </c>
      <c r="H226" s="125">
        <f t="shared" si="17"/>
        <v>41030</v>
      </c>
      <c r="I226">
        <f t="shared" si="18"/>
        <v>2969</v>
      </c>
      <c r="J226" s="124">
        <f t="shared" si="19"/>
        <v>41030</v>
      </c>
    </row>
    <row r="227" spans="1:10" ht="12">
      <c r="A227" s="16" t="s">
        <v>508</v>
      </c>
      <c r="B227" s="16" t="s">
        <v>569</v>
      </c>
      <c r="C227" s="16" t="s">
        <v>570</v>
      </c>
      <c r="E227" s="16" t="s">
        <v>702</v>
      </c>
      <c r="F227" s="58">
        <v>186</v>
      </c>
      <c r="G227">
        <f t="shared" si="16"/>
        <v>2012</v>
      </c>
      <c r="H227" s="125">
        <f t="shared" si="17"/>
        <v>41061</v>
      </c>
      <c r="I227">
        <f t="shared" si="18"/>
        <v>2971</v>
      </c>
      <c r="J227" s="124">
        <f t="shared" si="19"/>
        <v>41061</v>
      </c>
    </row>
    <row r="228" spans="1:10" ht="12">
      <c r="A228" s="16" t="s">
        <v>508</v>
      </c>
      <c r="B228" s="16" t="s">
        <v>572</v>
      </c>
      <c r="C228" s="16" t="s">
        <v>573</v>
      </c>
      <c r="E228" s="16" t="s">
        <v>702</v>
      </c>
      <c r="F228" s="58">
        <v>187</v>
      </c>
      <c r="G228">
        <f t="shared" si="16"/>
        <v>2012</v>
      </c>
      <c r="H228" s="125">
        <f t="shared" si="17"/>
        <v>41091</v>
      </c>
      <c r="I228">
        <f t="shared" si="18"/>
        <v>2971</v>
      </c>
      <c r="J228" s="124">
        <f t="shared" si="19"/>
        <v>41091</v>
      </c>
    </row>
    <row r="229" spans="1:10" ht="12">
      <c r="A229" s="16" t="s">
        <v>508</v>
      </c>
      <c r="B229" s="16" t="s">
        <v>575</v>
      </c>
      <c r="C229" s="16" t="s">
        <v>576</v>
      </c>
      <c r="E229" s="16" t="s">
        <v>670</v>
      </c>
      <c r="F229" s="58">
        <v>188</v>
      </c>
      <c r="G229">
        <f t="shared" si="16"/>
        <v>2012</v>
      </c>
      <c r="H229" s="125">
        <f t="shared" si="17"/>
        <v>41122</v>
      </c>
      <c r="I229">
        <f t="shared" si="18"/>
        <v>2974</v>
      </c>
      <c r="J229" s="124">
        <f t="shared" si="19"/>
        <v>41122</v>
      </c>
    </row>
    <row r="230" spans="1:10" ht="12">
      <c r="A230" s="16" t="s">
        <v>508</v>
      </c>
      <c r="B230" s="16" t="s">
        <v>578</v>
      </c>
      <c r="C230" s="16" t="s">
        <v>579</v>
      </c>
      <c r="E230" s="16" t="s">
        <v>702</v>
      </c>
      <c r="F230" s="58">
        <v>189</v>
      </c>
      <c r="G230">
        <f t="shared" si="16"/>
        <v>2012</v>
      </c>
      <c r="H230" s="125">
        <f t="shared" si="17"/>
        <v>41153</v>
      </c>
      <c r="I230">
        <f t="shared" si="18"/>
        <v>2971</v>
      </c>
      <c r="J230" s="124">
        <f t="shared" si="19"/>
        <v>41153</v>
      </c>
    </row>
    <row r="231" spans="1:10" ht="12">
      <c r="A231" s="16" t="s">
        <v>508</v>
      </c>
      <c r="B231" s="16" t="s">
        <v>581</v>
      </c>
      <c r="C231" s="16" t="s">
        <v>582</v>
      </c>
      <c r="E231" s="16" t="s">
        <v>703</v>
      </c>
      <c r="F231" s="58">
        <v>190</v>
      </c>
      <c r="G231">
        <f t="shared" si="16"/>
        <v>2012</v>
      </c>
      <c r="H231" s="125">
        <f t="shared" si="17"/>
        <v>41183</v>
      </c>
      <c r="I231">
        <f t="shared" si="18"/>
        <v>2973</v>
      </c>
      <c r="J231" s="124">
        <f t="shared" si="19"/>
        <v>41183</v>
      </c>
    </row>
    <row r="232" spans="1:10" ht="12">
      <c r="A232" s="16" t="s">
        <v>508</v>
      </c>
      <c r="B232" s="16" t="s">
        <v>584</v>
      </c>
      <c r="C232" s="16" t="s">
        <v>585</v>
      </c>
      <c r="E232" s="16" t="s">
        <v>670</v>
      </c>
      <c r="F232" s="58">
        <v>191</v>
      </c>
      <c r="G232">
        <f t="shared" si="16"/>
        <v>2012</v>
      </c>
      <c r="H232" s="125">
        <f t="shared" si="17"/>
        <v>41214</v>
      </c>
      <c r="I232">
        <f t="shared" si="18"/>
        <v>2974</v>
      </c>
      <c r="J232" s="124">
        <f t="shared" si="19"/>
        <v>41214</v>
      </c>
    </row>
    <row r="233" spans="1:10" ht="12">
      <c r="A233" s="16" t="s">
        <v>508</v>
      </c>
      <c r="B233" s="16" t="s">
        <v>587</v>
      </c>
      <c r="C233" s="16" t="s">
        <v>588</v>
      </c>
      <c r="E233" s="16" t="s">
        <v>716</v>
      </c>
      <c r="F233" s="58">
        <v>192</v>
      </c>
      <c r="G233">
        <f t="shared" si="16"/>
        <v>2012</v>
      </c>
      <c r="H233" s="125">
        <f t="shared" si="17"/>
        <v>41244</v>
      </c>
      <c r="I233">
        <f t="shared" si="18"/>
        <v>2968</v>
      </c>
      <c r="J233" s="124">
        <f t="shared" si="19"/>
        <v>41244</v>
      </c>
    </row>
    <row r="234" spans="1:10" ht="12">
      <c r="A234" s="16" t="s">
        <v>512</v>
      </c>
      <c r="B234" s="16" t="s">
        <v>556</v>
      </c>
      <c r="C234" s="16" t="s">
        <v>557</v>
      </c>
      <c r="E234" s="16" t="s">
        <v>721</v>
      </c>
      <c r="F234" s="58">
        <v>193</v>
      </c>
      <c r="G234">
        <f t="shared" si="16"/>
        <v>2013</v>
      </c>
      <c r="H234" s="125">
        <f t="shared" si="17"/>
        <v>41275</v>
      </c>
      <c r="I234">
        <f t="shared" si="18"/>
        <v>2969</v>
      </c>
      <c r="J234" s="124">
        <f t="shared" si="19"/>
        <v>41275</v>
      </c>
    </row>
    <row r="235" spans="1:10" ht="12">
      <c r="A235" s="16" t="s">
        <v>512</v>
      </c>
      <c r="B235" s="16" t="s">
        <v>559</v>
      </c>
      <c r="C235" s="16" t="s">
        <v>560</v>
      </c>
      <c r="E235" s="16" t="s">
        <v>715</v>
      </c>
      <c r="F235" s="58">
        <v>194</v>
      </c>
      <c r="G235">
        <f aca="true" t="shared" si="20" ref="G235:G298">VALUE(A235)</f>
        <v>2013</v>
      </c>
      <c r="H235" s="125">
        <f aca="true" t="shared" si="21" ref="H235:H298">IF(ISBLANK(A235),"",J235)</f>
        <v>41306</v>
      </c>
      <c r="I235">
        <f aca="true" t="shared" si="22" ref="I235:I298">IF(ISBLANK(E235),NA(),VALUE(E235))</f>
        <v>2967</v>
      </c>
      <c r="J235" s="124">
        <f aca="true" t="shared" si="23" ref="J235:J298">DATE(G235,B235,1)</f>
        <v>41306</v>
      </c>
    </row>
    <row r="236" spans="1:10" ht="12">
      <c r="A236" s="16" t="s">
        <v>512</v>
      </c>
      <c r="B236" s="16" t="s">
        <v>562</v>
      </c>
      <c r="C236" s="16" t="s">
        <v>422</v>
      </c>
      <c r="E236" s="16" t="s">
        <v>667</v>
      </c>
      <c r="F236" s="58">
        <v>195</v>
      </c>
      <c r="G236">
        <f t="shared" si="20"/>
        <v>2013</v>
      </c>
      <c r="H236" s="125">
        <f t="shared" si="21"/>
        <v>41334</v>
      </c>
      <c r="I236">
        <f t="shared" si="22"/>
        <v>2964</v>
      </c>
      <c r="J236" s="124">
        <f t="shared" si="23"/>
        <v>41334</v>
      </c>
    </row>
    <row r="237" spans="1:10" ht="12">
      <c r="A237" s="16" t="s">
        <v>512</v>
      </c>
      <c r="B237" s="16" t="s">
        <v>564</v>
      </c>
      <c r="C237" s="16" t="s">
        <v>565</v>
      </c>
      <c r="E237" s="16" t="s">
        <v>715</v>
      </c>
      <c r="F237" s="58">
        <v>196</v>
      </c>
      <c r="G237">
        <f t="shared" si="20"/>
        <v>2013</v>
      </c>
      <c r="H237" s="125">
        <f t="shared" si="21"/>
        <v>41365</v>
      </c>
      <c r="I237">
        <f t="shared" si="22"/>
        <v>2967</v>
      </c>
      <c r="J237" s="124">
        <f t="shared" si="23"/>
        <v>41365</v>
      </c>
    </row>
    <row r="238" spans="1:10" ht="12">
      <c r="A238" s="16" t="s">
        <v>512</v>
      </c>
      <c r="B238" s="16" t="s">
        <v>567</v>
      </c>
      <c r="C238" s="16" t="s">
        <v>373</v>
      </c>
      <c r="E238" s="16" t="s">
        <v>721</v>
      </c>
      <c r="F238" s="58">
        <v>197</v>
      </c>
      <c r="G238">
        <f t="shared" si="20"/>
        <v>2013</v>
      </c>
      <c r="H238" s="125">
        <f t="shared" si="21"/>
        <v>41395</v>
      </c>
      <c r="I238">
        <f t="shared" si="22"/>
        <v>2969</v>
      </c>
      <c r="J238" s="124">
        <f t="shared" si="23"/>
        <v>41395</v>
      </c>
    </row>
    <row r="239" spans="1:10" ht="12">
      <c r="A239" s="16" t="s">
        <v>512</v>
      </c>
      <c r="B239" s="16" t="s">
        <v>569</v>
      </c>
      <c r="C239" s="16" t="s">
        <v>570</v>
      </c>
      <c r="E239" s="16" t="s">
        <v>721</v>
      </c>
      <c r="F239" s="58">
        <v>198</v>
      </c>
      <c r="G239">
        <f t="shared" si="20"/>
        <v>2013</v>
      </c>
      <c r="H239" s="125">
        <f t="shared" si="21"/>
        <v>41426</v>
      </c>
      <c r="I239">
        <f t="shared" si="22"/>
        <v>2969</v>
      </c>
      <c r="J239" s="124">
        <f t="shared" si="23"/>
        <v>41426</v>
      </c>
    </row>
    <row r="240" spans="1:10" ht="12">
      <c r="A240" s="16" t="s">
        <v>512</v>
      </c>
      <c r="B240" s="16" t="s">
        <v>572</v>
      </c>
      <c r="C240" s="16" t="s">
        <v>573</v>
      </c>
      <c r="E240" s="16" t="s">
        <v>703</v>
      </c>
      <c r="F240" s="58">
        <v>199</v>
      </c>
      <c r="G240">
        <f t="shared" si="20"/>
        <v>2013</v>
      </c>
      <c r="H240" s="125">
        <f t="shared" si="21"/>
        <v>41456</v>
      </c>
      <c r="I240">
        <f t="shared" si="22"/>
        <v>2973</v>
      </c>
      <c r="J240" s="124">
        <f t="shared" si="23"/>
        <v>41456</v>
      </c>
    </row>
    <row r="241" spans="1:10" ht="12">
      <c r="A241" s="16" t="s">
        <v>512</v>
      </c>
      <c r="B241" s="16" t="s">
        <v>575</v>
      </c>
      <c r="C241" s="16" t="s">
        <v>576</v>
      </c>
      <c r="E241" s="16" t="s">
        <v>722</v>
      </c>
      <c r="F241" s="58">
        <v>200</v>
      </c>
      <c r="G241">
        <f t="shared" si="20"/>
        <v>2013</v>
      </c>
      <c r="H241" s="125">
        <f t="shared" si="21"/>
        <v>41487</v>
      </c>
      <c r="I241">
        <f t="shared" si="22"/>
        <v>2977</v>
      </c>
      <c r="J241" s="124">
        <f t="shared" si="23"/>
        <v>41487</v>
      </c>
    </row>
    <row r="242" spans="1:10" ht="12">
      <c r="A242" s="16" t="s">
        <v>512</v>
      </c>
      <c r="B242" s="16" t="s">
        <v>578</v>
      </c>
      <c r="C242" s="16" t="s">
        <v>579</v>
      </c>
      <c r="E242" s="16" t="s">
        <v>701</v>
      </c>
      <c r="F242" s="58">
        <v>201</v>
      </c>
      <c r="G242">
        <f t="shared" si="20"/>
        <v>2013</v>
      </c>
      <c r="H242" s="125">
        <f t="shared" si="21"/>
        <v>41518</v>
      </c>
      <c r="I242">
        <f t="shared" si="22"/>
        <v>2981</v>
      </c>
      <c r="J242" s="124">
        <f t="shared" si="23"/>
        <v>41518</v>
      </c>
    </row>
    <row r="243" spans="1:10" ht="12">
      <c r="A243" s="16" t="s">
        <v>512</v>
      </c>
      <c r="B243" s="16" t="s">
        <v>581</v>
      </c>
      <c r="C243" s="16" t="s">
        <v>582</v>
      </c>
      <c r="E243" s="16" t="s">
        <v>700</v>
      </c>
      <c r="F243" s="58">
        <v>202</v>
      </c>
      <c r="G243">
        <f t="shared" si="20"/>
        <v>2013</v>
      </c>
      <c r="H243" s="125">
        <f t="shared" si="21"/>
        <v>41548</v>
      </c>
      <c r="I243">
        <f t="shared" si="22"/>
        <v>2986</v>
      </c>
      <c r="J243" s="124">
        <f t="shared" si="23"/>
        <v>41548</v>
      </c>
    </row>
    <row r="244" spans="1:10" ht="12">
      <c r="A244" s="16" t="s">
        <v>512</v>
      </c>
      <c r="B244" s="16" t="s">
        <v>584</v>
      </c>
      <c r="C244" s="16" t="s">
        <v>585</v>
      </c>
      <c r="E244" s="16" t="s">
        <v>700</v>
      </c>
      <c r="F244" s="58">
        <v>203</v>
      </c>
      <c r="G244">
        <f t="shared" si="20"/>
        <v>2013</v>
      </c>
      <c r="H244" s="125">
        <f t="shared" si="21"/>
        <v>41579</v>
      </c>
      <c r="I244">
        <f t="shared" si="22"/>
        <v>2986</v>
      </c>
      <c r="J244" s="124">
        <f t="shared" si="23"/>
        <v>41579</v>
      </c>
    </row>
    <row r="245" spans="1:10" ht="12">
      <c r="A245" s="16" t="s">
        <v>512</v>
      </c>
      <c r="B245" s="16" t="s">
        <v>587</v>
      </c>
      <c r="C245" s="16" t="s">
        <v>588</v>
      </c>
      <c r="E245" s="16" t="s">
        <v>673</v>
      </c>
      <c r="F245" s="58">
        <v>204</v>
      </c>
      <c r="G245">
        <f t="shared" si="20"/>
        <v>2013</v>
      </c>
      <c r="H245" s="125">
        <f t="shared" si="21"/>
        <v>41609</v>
      </c>
      <c r="I245">
        <f t="shared" si="22"/>
        <v>2988</v>
      </c>
      <c r="J245" s="124">
        <f t="shared" si="23"/>
        <v>41609</v>
      </c>
    </row>
    <row r="246" spans="1:10" ht="12">
      <c r="A246" s="16" t="s">
        <v>516</v>
      </c>
      <c r="B246" s="16" t="s">
        <v>556</v>
      </c>
      <c r="C246" s="16" t="s">
        <v>557</v>
      </c>
      <c r="E246" s="16" t="s">
        <v>675</v>
      </c>
      <c r="F246" s="58">
        <v>205</v>
      </c>
      <c r="G246">
        <f t="shared" si="20"/>
        <v>2014</v>
      </c>
      <c r="H246" s="125">
        <f t="shared" si="21"/>
        <v>41640</v>
      </c>
      <c r="I246">
        <f t="shared" si="22"/>
        <v>2985</v>
      </c>
      <c r="J246" s="124">
        <f t="shared" si="23"/>
        <v>41640</v>
      </c>
    </row>
    <row r="247" spans="1:10" ht="12">
      <c r="A247" s="16" t="s">
        <v>516</v>
      </c>
      <c r="B247" s="16" t="s">
        <v>559</v>
      </c>
      <c r="C247" s="16" t="s">
        <v>560</v>
      </c>
      <c r="E247" s="16" t="s">
        <v>723</v>
      </c>
      <c r="F247" s="58">
        <v>206</v>
      </c>
      <c r="G247">
        <f t="shared" si="20"/>
        <v>2014</v>
      </c>
      <c r="H247" s="125">
        <f t="shared" si="21"/>
        <v>41671</v>
      </c>
      <c r="I247">
        <f t="shared" si="22"/>
        <v>2983</v>
      </c>
      <c r="J247" s="124">
        <f t="shared" si="23"/>
        <v>41671</v>
      </c>
    </row>
    <row r="248" spans="1:10" ht="12">
      <c r="A248" s="16" t="s">
        <v>516</v>
      </c>
      <c r="B248" s="16" t="s">
        <v>562</v>
      </c>
      <c r="C248" s="16" t="s">
        <v>422</v>
      </c>
      <c r="E248" s="16" t="s">
        <v>723</v>
      </c>
      <c r="F248" s="58">
        <v>207</v>
      </c>
      <c r="G248">
        <f t="shared" si="20"/>
        <v>2014</v>
      </c>
      <c r="H248" s="125">
        <f t="shared" si="21"/>
        <v>41699</v>
      </c>
      <c r="I248">
        <f t="shared" si="22"/>
        <v>2983</v>
      </c>
      <c r="J248" s="124">
        <f t="shared" si="23"/>
        <v>41699</v>
      </c>
    </row>
    <row r="249" spans="1:10" ht="12">
      <c r="A249" s="16" t="s">
        <v>516</v>
      </c>
      <c r="B249" s="16" t="s">
        <v>564</v>
      </c>
      <c r="C249" s="16" t="s">
        <v>565</v>
      </c>
      <c r="E249" s="16" t="s">
        <v>673</v>
      </c>
      <c r="F249" s="58">
        <v>208</v>
      </c>
      <c r="G249">
        <f t="shared" si="20"/>
        <v>2014</v>
      </c>
      <c r="H249" s="125">
        <f t="shared" si="21"/>
        <v>41730</v>
      </c>
      <c r="I249">
        <f t="shared" si="22"/>
        <v>2988</v>
      </c>
      <c r="J249" s="124">
        <f t="shared" si="23"/>
        <v>41730</v>
      </c>
    </row>
    <row r="250" spans="1:10" ht="12">
      <c r="A250" s="16" t="s">
        <v>516</v>
      </c>
      <c r="B250" s="16" t="s">
        <v>567</v>
      </c>
      <c r="C250" s="16" t="s">
        <v>373</v>
      </c>
      <c r="E250" s="16" t="s">
        <v>724</v>
      </c>
      <c r="F250" s="58">
        <v>209</v>
      </c>
      <c r="G250">
        <f t="shared" si="20"/>
        <v>2014</v>
      </c>
      <c r="H250" s="125">
        <f t="shared" si="21"/>
        <v>41760</v>
      </c>
      <c r="I250">
        <f t="shared" si="22"/>
        <v>2991</v>
      </c>
      <c r="J250" s="124">
        <f t="shared" si="23"/>
        <v>41760</v>
      </c>
    </row>
    <row r="251" spans="1:10" ht="12">
      <c r="A251" s="16" t="s">
        <v>516</v>
      </c>
      <c r="B251" s="16" t="s">
        <v>569</v>
      </c>
      <c r="C251" s="16" t="s">
        <v>570</v>
      </c>
      <c r="E251" s="16" t="s">
        <v>725</v>
      </c>
      <c r="F251" s="58">
        <v>210</v>
      </c>
      <c r="G251">
        <f t="shared" si="20"/>
        <v>2014</v>
      </c>
      <c r="H251" s="125">
        <f t="shared" si="21"/>
        <v>41791</v>
      </c>
      <c r="I251">
        <f t="shared" si="22"/>
        <v>2994</v>
      </c>
      <c r="J251" s="124">
        <f t="shared" si="23"/>
        <v>41791</v>
      </c>
    </row>
    <row r="252" spans="1:10" ht="12">
      <c r="A252" s="16" t="s">
        <v>516</v>
      </c>
      <c r="B252" s="16" t="s">
        <v>572</v>
      </c>
      <c r="C252" s="16" t="s">
        <v>573</v>
      </c>
      <c r="E252" s="16" t="s">
        <v>726</v>
      </c>
      <c r="F252" s="58">
        <v>211</v>
      </c>
      <c r="G252">
        <f t="shared" si="20"/>
        <v>2014</v>
      </c>
      <c r="H252" s="125">
        <f t="shared" si="21"/>
        <v>41821</v>
      </c>
      <c r="I252">
        <f t="shared" si="22"/>
        <v>3000</v>
      </c>
      <c r="J252" s="124">
        <f t="shared" si="23"/>
        <v>41821</v>
      </c>
    </row>
    <row r="253" spans="1:10" ht="12">
      <c r="A253" s="16" t="s">
        <v>516</v>
      </c>
      <c r="B253" s="16" t="s">
        <v>575</v>
      </c>
      <c r="C253" s="16" t="s">
        <v>576</v>
      </c>
      <c r="E253" s="16" t="s">
        <v>727</v>
      </c>
      <c r="F253" s="58">
        <v>212</v>
      </c>
      <c r="G253">
        <f t="shared" si="20"/>
        <v>2014</v>
      </c>
      <c r="H253" s="125">
        <f t="shared" si="21"/>
        <v>41852</v>
      </c>
      <c r="I253">
        <f t="shared" si="22"/>
        <v>3001</v>
      </c>
      <c r="J253" s="124">
        <f t="shared" si="23"/>
        <v>41852</v>
      </c>
    </row>
    <row r="254" spans="1:10" ht="12">
      <c r="A254" s="16" t="s">
        <v>516</v>
      </c>
      <c r="B254" s="16" t="s">
        <v>578</v>
      </c>
      <c r="C254" s="16" t="s">
        <v>579</v>
      </c>
      <c r="E254" s="16" t="s">
        <v>728</v>
      </c>
      <c r="F254" s="58">
        <v>213</v>
      </c>
      <c r="G254">
        <f t="shared" si="20"/>
        <v>2014</v>
      </c>
      <c r="H254" s="125">
        <f t="shared" si="21"/>
        <v>41883</v>
      </c>
      <c r="I254">
        <f t="shared" si="22"/>
        <v>3006</v>
      </c>
      <c r="J254" s="124">
        <f t="shared" si="23"/>
        <v>41883</v>
      </c>
    </row>
    <row r="255" spans="1:10" ht="12">
      <c r="A255" s="16" t="s">
        <v>516</v>
      </c>
      <c r="B255" s="16" t="s">
        <v>581</v>
      </c>
      <c r="C255" s="16" t="s">
        <v>582</v>
      </c>
      <c r="E255" s="16" t="s">
        <v>681</v>
      </c>
      <c r="F255" s="58">
        <v>214</v>
      </c>
      <c r="G255">
        <f t="shared" si="20"/>
        <v>2014</v>
      </c>
      <c r="H255" s="125">
        <f t="shared" si="21"/>
        <v>41913</v>
      </c>
      <c r="I255">
        <f t="shared" si="22"/>
        <v>3012</v>
      </c>
      <c r="J255" s="124">
        <f t="shared" si="23"/>
        <v>41913</v>
      </c>
    </row>
    <row r="256" spans="1:10" ht="12">
      <c r="A256" s="16" t="s">
        <v>516</v>
      </c>
      <c r="B256" s="16" t="s">
        <v>584</v>
      </c>
      <c r="C256" s="16" t="s">
        <v>585</v>
      </c>
      <c r="E256" s="16" t="s">
        <v>684</v>
      </c>
      <c r="F256" s="58">
        <v>215</v>
      </c>
      <c r="G256">
        <f t="shared" si="20"/>
        <v>2014</v>
      </c>
      <c r="H256" s="125">
        <f t="shared" si="21"/>
        <v>41944</v>
      </c>
      <c r="I256">
        <f t="shared" si="22"/>
        <v>3013</v>
      </c>
      <c r="J256" s="124">
        <f t="shared" si="23"/>
        <v>41944</v>
      </c>
    </row>
    <row r="257" spans="1:10" ht="12">
      <c r="A257" s="16" t="s">
        <v>516</v>
      </c>
      <c r="B257" s="16" t="s">
        <v>587</v>
      </c>
      <c r="C257" s="16" t="s">
        <v>588</v>
      </c>
      <c r="E257" s="16" t="s">
        <v>688</v>
      </c>
      <c r="F257" s="58">
        <v>216</v>
      </c>
      <c r="G257">
        <f t="shared" si="20"/>
        <v>2014</v>
      </c>
      <c r="H257" s="125">
        <f t="shared" si="21"/>
        <v>41974</v>
      </c>
      <c r="I257">
        <f t="shared" si="22"/>
        <v>3024</v>
      </c>
      <c r="J257" s="124">
        <f t="shared" si="23"/>
        <v>41974</v>
      </c>
    </row>
    <row r="258" spans="1:10" ht="12">
      <c r="A258" s="16" t="s">
        <v>520</v>
      </c>
      <c r="B258" s="16" t="s">
        <v>556</v>
      </c>
      <c r="C258" s="16" t="s">
        <v>557</v>
      </c>
      <c r="E258" s="16" t="s">
        <v>695</v>
      </c>
      <c r="F258" s="58">
        <v>217</v>
      </c>
      <c r="G258">
        <f t="shared" si="20"/>
        <v>2015</v>
      </c>
      <c r="H258" s="125">
        <f t="shared" si="21"/>
        <v>42005</v>
      </c>
      <c r="I258">
        <f t="shared" si="22"/>
        <v>3031</v>
      </c>
      <c r="J258" s="124">
        <f t="shared" si="23"/>
        <v>42005</v>
      </c>
    </row>
    <row r="259" spans="1:10" ht="12">
      <c r="A259" s="16" t="s">
        <v>520</v>
      </c>
      <c r="B259" s="16" t="s">
        <v>559</v>
      </c>
      <c r="C259" s="16" t="s">
        <v>560</v>
      </c>
      <c r="E259" s="16" t="s">
        <v>690</v>
      </c>
      <c r="F259" s="58">
        <v>218</v>
      </c>
      <c r="G259">
        <f t="shared" si="20"/>
        <v>2015</v>
      </c>
      <c r="H259" s="125">
        <f t="shared" si="21"/>
        <v>42036</v>
      </c>
      <c r="I259">
        <f t="shared" si="22"/>
        <v>3034</v>
      </c>
      <c r="J259" s="124">
        <f t="shared" si="23"/>
        <v>42036</v>
      </c>
    </row>
    <row r="260" spans="1:10" ht="12">
      <c r="A260" s="16" t="s">
        <v>520</v>
      </c>
      <c r="B260" s="16" t="s">
        <v>562</v>
      </c>
      <c r="C260" s="16" t="s">
        <v>422</v>
      </c>
      <c r="E260" s="16" t="s">
        <v>729</v>
      </c>
      <c r="F260" s="58">
        <v>219</v>
      </c>
      <c r="G260">
        <f t="shared" si="20"/>
        <v>2015</v>
      </c>
      <c r="H260" s="125">
        <f t="shared" si="21"/>
        <v>42064</v>
      </c>
      <c r="I260">
        <f t="shared" si="22"/>
        <v>3039</v>
      </c>
      <c r="J260" s="124">
        <f t="shared" si="23"/>
        <v>42064</v>
      </c>
    </row>
    <row r="261" spans="1:10" ht="12">
      <c r="A261" s="16" t="s">
        <v>520</v>
      </c>
      <c r="B261" s="16" t="s">
        <v>564</v>
      </c>
      <c r="C261" s="16" t="s">
        <v>565</v>
      </c>
      <c r="E261" s="16" t="s">
        <v>730</v>
      </c>
      <c r="F261" s="58">
        <v>220</v>
      </c>
      <c r="G261">
        <f t="shared" si="20"/>
        <v>2015</v>
      </c>
      <c r="H261" s="125">
        <f t="shared" si="21"/>
        <v>42095</v>
      </c>
      <c r="I261">
        <f t="shared" si="22"/>
        <v>3045</v>
      </c>
      <c r="J261" s="124">
        <f t="shared" si="23"/>
        <v>42095</v>
      </c>
    </row>
    <row r="262" spans="1:10" ht="12">
      <c r="A262" s="16" t="s">
        <v>520</v>
      </c>
      <c r="B262" s="16" t="s">
        <v>567</v>
      </c>
      <c r="C262" s="16" t="s">
        <v>373</v>
      </c>
      <c r="E262" s="16" t="s">
        <v>731</v>
      </c>
      <c r="F262" s="58">
        <v>221</v>
      </c>
      <c r="G262">
        <f t="shared" si="20"/>
        <v>2015</v>
      </c>
      <c r="H262" s="125">
        <f t="shared" si="21"/>
        <v>42125</v>
      </c>
      <c r="I262">
        <f t="shared" si="22"/>
        <v>3050</v>
      </c>
      <c r="J262" s="124">
        <f t="shared" si="23"/>
        <v>42125</v>
      </c>
    </row>
    <row r="263" spans="1:10" ht="12">
      <c r="A263" s="16" t="s">
        <v>520</v>
      </c>
      <c r="B263" s="16" t="s">
        <v>569</v>
      </c>
      <c r="C263" s="16" t="s">
        <v>570</v>
      </c>
      <c r="E263" s="16" t="s">
        <v>732</v>
      </c>
      <c r="F263" s="58">
        <v>222</v>
      </c>
      <c r="G263">
        <f t="shared" si="20"/>
        <v>2015</v>
      </c>
      <c r="H263" s="125">
        <f t="shared" si="21"/>
        <v>42156</v>
      </c>
      <c r="I263">
        <f t="shared" si="22"/>
        <v>3058</v>
      </c>
      <c r="J263" s="124">
        <f t="shared" si="23"/>
        <v>42156</v>
      </c>
    </row>
    <row r="264" spans="1:10" ht="12">
      <c r="A264" s="16" t="s">
        <v>520</v>
      </c>
      <c r="B264" s="16" t="s">
        <v>572</v>
      </c>
      <c r="C264" s="16" t="s">
        <v>573</v>
      </c>
      <c r="E264" s="16" t="s">
        <v>733</v>
      </c>
      <c r="F264" s="58">
        <v>223</v>
      </c>
      <c r="G264">
        <f t="shared" si="20"/>
        <v>2015</v>
      </c>
      <c r="H264" s="125">
        <f t="shared" si="21"/>
        <v>42186</v>
      </c>
      <c r="I264">
        <f t="shared" si="22"/>
        <v>3066</v>
      </c>
      <c r="J264" s="124">
        <f t="shared" si="23"/>
        <v>42186</v>
      </c>
    </row>
    <row r="265" spans="1:10" ht="12">
      <c r="A265" s="16" t="s">
        <v>520</v>
      </c>
      <c r="B265" s="16" t="s">
        <v>575</v>
      </c>
      <c r="C265" s="16" t="s">
        <v>576</v>
      </c>
      <c r="E265" s="16" t="s">
        <v>734</v>
      </c>
      <c r="F265" s="58">
        <v>224</v>
      </c>
      <c r="G265">
        <f t="shared" si="20"/>
        <v>2015</v>
      </c>
      <c r="H265" s="125">
        <f t="shared" si="21"/>
        <v>42217</v>
      </c>
      <c r="I265">
        <f t="shared" si="22"/>
        <v>3069</v>
      </c>
      <c r="J265" s="124">
        <f t="shared" si="23"/>
        <v>42217</v>
      </c>
    </row>
    <row r="266" spans="1:10" ht="12">
      <c r="A266" s="16" t="s">
        <v>520</v>
      </c>
      <c r="B266" s="16" t="s">
        <v>578</v>
      </c>
      <c r="C266" s="16" t="s">
        <v>579</v>
      </c>
      <c r="E266" s="16" t="s">
        <v>735</v>
      </c>
      <c r="F266" s="58">
        <v>225</v>
      </c>
      <c r="G266">
        <f t="shared" si="20"/>
        <v>2015</v>
      </c>
      <c r="H266" s="125">
        <f t="shared" si="21"/>
        <v>42248</v>
      </c>
      <c r="I266">
        <f t="shared" si="22"/>
        <v>3076</v>
      </c>
      <c r="J266" s="124">
        <f t="shared" si="23"/>
        <v>42248</v>
      </c>
    </row>
    <row r="267" spans="1:10" ht="12">
      <c r="A267" s="16" t="s">
        <v>520</v>
      </c>
      <c r="B267" s="16" t="s">
        <v>581</v>
      </c>
      <c r="C267" s="16" t="s">
        <v>582</v>
      </c>
      <c r="E267" s="16" t="s">
        <v>736</v>
      </c>
      <c r="F267" s="58">
        <v>226</v>
      </c>
      <c r="G267">
        <f t="shared" si="20"/>
        <v>2015</v>
      </c>
      <c r="H267" s="125">
        <f t="shared" si="21"/>
        <v>42278</v>
      </c>
      <c r="I267">
        <f t="shared" si="22"/>
        <v>3079</v>
      </c>
      <c r="J267" s="124">
        <f t="shared" si="23"/>
        <v>42278</v>
      </c>
    </row>
    <row r="268" spans="1:10" ht="12">
      <c r="A268" s="16" t="s">
        <v>520</v>
      </c>
      <c r="B268" s="16" t="s">
        <v>584</v>
      </c>
      <c r="C268" s="16" t="s">
        <v>585</v>
      </c>
      <c r="E268" s="16" t="s">
        <v>737</v>
      </c>
      <c r="F268" s="58">
        <v>227</v>
      </c>
      <c r="G268">
        <f t="shared" si="20"/>
        <v>2015</v>
      </c>
      <c r="H268" s="125">
        <f t="shared" si="21"/>
        <v>42309</v>
      </c>
      <c r="I268">
        <f t="shared" si="22"/>
        <v>3087</v>
      </c>
      <c r="J268" s="124">
        <f t="shared" si="23"/>
        <v>42309</v>
      </c>
    </row>
    <row r="269" spans="1:10" ht="12">
      <c r="A269" s="16" t="s">
        <v>520</v>
      </c>
      <c r="B269" s="16" t="s">
        <v>587</v>
      </c>
      <c r="C269" s="16" t="s">
        <v>588</v>
      </c>
      <c r="E269" s="16" t="s">
        <v>738</v>
      </c>
      <c r="F269" s="58">
        <v>228</v>
      </c>
      <c r="G269">
        <f t="shared" si="20"/>
        <v>2015</v>
      </c>
      <c r="H269" s="125">
        <f t="shared" si="21"/>
        <v>42339</v>
      </c>
      <c r="I269">
        <f t="shared" si="22"/>
        <v>3094</v>
      </c>
      <c r="J269" s="124">
        <f t="shared" si="23"/>
        <v>42339</v>
      </c>
    </row>
    <row r="270" spans="1:10" ht="12">
      <c r="A270" s="16" t="s">
        <v>524</v>
      </c>
      <c r="B270" s="16" t="s">
        <v>556</v>
      </c>
      <c r="C270" s="16" t="s">
        <v>557</v>
      </c>
      <c r="E270" s="16" t="s">
        <v>739</v>
      </c>
      <c r="F270" s="58">
        <v>229</v>
      </c>
      <c r="G270">
        <f t="shared" si="20"/>
        <v>2016</v>
      </c>
      <c r="H270" s="125">
        <f t="shared" si="21"/>
        <v>42370</v>
      </c>
      <c r="I270">
        <f t="shared" si="22"/>
        <v>3101</v>
      </c>
      <c r="J270" s="124">
        <f t="shared" si="23"/>
        <v>42370</v>
      </c>
    </row>
    <row r="271" spans="1:10" ht="12">
      <c r="A271" s="16" t="s">
        <v>524</v>
      </c>
      <c r="B271" s="16" t="s">
        <v>559</v>
      </c>
      <c r="C271" s="16" t="s">
        <v>560</v>
      </c>
      <c r="E271" s="16" t="s">
        <v>740</v>
      </c>
      <c r="F271" s="58">
        <v>230</v>
      </c>
      <c r="G271">
        <f t="shared" si="20"/>
        <v>2016</v>
      </c>
      <c r="H271" s="125">
        <f t="shared" si="21"/>
        <v>42401</v>
      </c>
      <c r="I271">
        <f t="shared" si="22"/>
        <v>3107</v>
      </c>
      <c r="J271" s="124">
        <f t="shared" si="23"/>
        <v>42401</v>
      </c>
    </row>
    <row r="272" spans="1:10" ht="12">
      <c r="A272" s="16" t="s">
        <v>524</v>
      </c>
      <c r="B272" s="16" t="s">
        <v>562</v>
      </c>
      <c r="C272" s="16" t="s">
        <v>422</v>
      </c>
      <c r="E272" s="16" t="s">
        <v>741</v>
      </c>
      <c r="F272" s="58">
        <v>231</v>
      </c>
      <c r="G272">
        <f t="shared" si="20"/>
        <v>2016</v>
      </c>
      <c r="H272" s="125">
        <f t="shared" si="21"/>
        <v>42430</v>
      </c>
      <c r="I272">
        <f t="shared" si="22"/>
        <v>3114</v>
      </c>
      <c r="J272" s="124">
        <f t="shared" si="23"/>
        <v>42430</v>
      </c>
    </row>
    <row r="273" spans="1:10" ht="12">
      <c r="A273" s="16" t="s">
        <v>524</v>
      </c>
      <c r="B273" s="16" t="s">
        <v>564</v>
      </c>
      <c r="C273" s="16" t="s">
        <v>565</v>
      </c>
      <c r="E273" s="16" t="s">
        <v>742</v>
      </c>
      <c r="F273" s="58">
        <v>232</v>
      </c>
      <c r="G273">
        <f t="shared" si="20"/>
        <v>2016</v>
      </c>
      <c r="H273" s="125">
        <f t="shared" si="21"/>
        <v>42461</v>
      </c>
      <c r="I273">
        <f t="shared" si="22"/>
        <v>3121</v>
      </c>
      <c r="J273" s="124">
        <f t="shared" si="23"/>
        <v>42461</v>
      </c>
    </row>
    <row r="274" spans="1:10" ht="12">
      <c r="A274" s="16" t="s">
        <v>524</v>
      </c>
      <c r="B274" s="16" t="s">
        <v>567</v>
      </c>
      <c r="C274" s="16" t="s">
        <v>373</v>
      </c>
      <c r="E274" s="16" t="s">
        <v>743</v>
      </c>
      <c r="F274" s="58">
        <v>233</v>
      </c>
      <c r="G274">
        <f t="shared" si="20"/>
        <v>2016</v>
      </c>
      <c r="H274" s="125">
        <f t="shared" si="21"/>
        <v>42491</v>
      </c>
      <c r="I274">
        <f t="shared" si="22"/>
        <v>3128</v>
      </c>
      <c r="J274" s="124">
        <f t="shared" si="23"/>
        <v>42491</v>
      </c>
    </row>
    <row r="275" spans="1:10" ht="12">
      <c r="A275" s="16" t="s">
        <v>524</v>
      </c>
      <c r="B275" s="16" t="s">
        <v>569</v>
      </c>
      <c r="C275" s="16" t="s">
        <v>570</v>
      </c>
      <c r="E275" s="16" t="s">
        <v>744</v>
      </c>
      <c r="F275" s="58">
        <v>234</v>
      </c>
      <c r="G275">
        <f t="shared" si="20"/>
        <v>2016</v>
      </c>
      <c r="H275" s="125">
        <f t="shared" si="21"/>
        <v>42522</v>
      </c>
      <c r="I275">
        <f t="shared" si="22"/>
        <v>3134</v>
      </c>
      <c r="J275" s="124">
        <f t="shared" si="23"/>
        <v>42522</v>
      </c>
    </row>
    <row r="276" spans="1:10" ht="12">
      <c r="A276" s="16" t="s">
        <v>524</v>
      </c>
      <c r="B276" s="16" t="s">
        <v>572</v>
      </c>
      <c r="C276" s="16" t="s">
        <v>573</v>
      </c>
      <c r="E276" s="16" t="s">
        <v>745</v>
      </c>
      <c r="F276" s="58">
        <v>235</v>
      </c>
      <c r="G276">
        <f t="shared" si="20"/>
        <v>2016</v>
      </c>
      <c r="H276" s="125">
        <f t="shared" si="21"/>
        <v>42552</v>
      </c>
      <c r="I276">
        <f t="shared" si="22"/>
        <v>3141</v>
      </c>
      <c r="J276" s="124">
        <f t="shared" si="23"/>
        <v>42552</v>
      </c>
    </row>
    <row r="277" spans="1:10" ht="12">
      <c r="A277" s="16" t="s">
        <v>524</v>
      </c>
      <c r="B277" s="16" t="s">
        <v>575</v>
      </c>
      <c r="C277" s="16" t="s">
        <v>576</v>
      </c>
      <c r="E277" s="16" t="s">
        <v>746</v>
      </c>
      <c r="F277" s="58">
        <v>236</v>
      </c>
      <c r="G277">
        <f t="shared" si="20"/>
        <v>2016</v>
      </c>
      <c r="H277" s="125">
        <f t="shared" si="21"/>
        <v>42583</v>
      </c>
      <c r="I277">
        <f t="shared" si="22"/>
        <v>3148</v>
      </c>
      <c r="J277" s="124">
        <f t="shared" si="23"/>
        <v>42583</v>
      </c>
    </row>
    <row r="278" spans="1:10" ht="12">
      <c r="A278" s="16" t="s">
        <v>524</v>
      </c>
      <c r="B278" s="16" t="s">
        <v>578</v>
      </c>
      <c r="C278" s="16" t="s">
        <v>579</v>
      </c>
      <c r="E278" s="16" t="s">
        <v>747</v>
      </c>
      <c r="F278" s="58">
        <v>237</v>
      </c>
      <c r="G278">
        <f t="shared" si="20"/>
        <v>2016</v>
      </c>
      <c r="H278" s="125">
        <f t="shared" si="21"/>
        <v>42614</v>
      </c>
      <c r="I278">
        <f t="shared" si="22"/>
        <v>3155</v>
      </c>
      <c r="J278" s="124">
        <f t="shared" si="23"/>
        <v>42614</v>
      </c>
    </row>
    <row r="279" spans="1:10" ht="12">
      <c r="A279" s="16" t="s">
        <v>524</v>
      </c>
      <c r="B279" s="16" t="s">
        <v>581</v>
      </c>
      <c r="C279" s="16" t="s">
        <v>582</v>
      </c>
      <c r="E279" s="16" t="s">
        <v>748</v>
      </c>
      <c r="F279" s="58">
        <v>238</v>
      </c>
      <c r="G279">
        <f t="shared" si="20"/>
        <v>2016</v>
      </c>
      <c r="H279" s="125">
        <f t="shared" si="21"/>
        <v>42644</v>
      </c>
      <c r="I279">
        <f t="shared" si="22"/>
        <v>3163</v>
      </c>
      <c r="J279" s="124">
        <f t="shared" si="23"/>
        <v>42644</v>
      </c>
    </row>
    <row r="280" spans="1:10" ht="12">
      <c r="A280" s="16" t="s">
        <v>524</v>
      </c>
      <c r="B280" s="16" t="s">
        <v>584</v>
      </c>
      <c r="C280" s="16" t="s">
        <v>585</v>
      </c>
      <c r="E280" s="16" t="s">
        <v>749</v>
      </c>
      <c r="F280" s="58">
        <v>239</v>
      </c>
      <c r="G280">
        <f t="shared" si="20"/>
        <v>2016</v>
      </c>
      <c r="H280" s="125">
        <f t="shared" si="21"/>
        <v>42675</v>
      </c>
      <c r="I280">
        <f t="shared" si="22"/>
        <v>3169</v>
      </c>
      <c r="J280" s="124">
        <f t="shared" si="23"/>
        <v>42675</v>
      </c>
    </row>
    <row r="281" spans="1:10" ht="12">
      <c r="A281" s="16" t="s">
        <v>524</v>
      </c>
      <c r="B281" s="16" t="s">
        <v>587</v>
      </c>
      <c r="C281" s="16" t="s">
        <v>588</v>
      </c>
      <c r="E281" s="16" t="s">
        <v>750</v>
      </c>
      <c r="F281" s="58">
        <v>240</v>
      </c>
      <c r="G281">
        <f t="shared" si="20"/>
        <v>2016</v>
      </c>
      <c r="H281" s="125">
        <f t="shared" si="21"/>
        <v>42705</v>
      </c>
      <c r="I281">
        <f t="shared" si="22"/>
        <v>3175</v>
      </c>
      <c r="J281" s="124">
        <f t="shared" si="23"/>
        <v>42705</v>
      </c>
    </row>
    <row r="282" spans="1:10" ht="12">
      <c r="A282" s="16" t="s">
        <v>528</v>
      </c>
      <c r="B282" s="16" t="s">
        <v>556</v>
      </c>
      <c r="C282" s="16" t="s">
        <v>557</v>
      </c>
      <c r="E282" s="16" t="s">
        <v>751</v>
      </c>
      <c r="F282" s="58">
        <v>241</v>
      </c>
      <c r="G282">
        <f t="shared" si="20"/>
        <v>2017</v>
      </c>
      <c r="H282" s="125">
        <f t="shared" si="21"/>
        <v>42736</v>
      </c>
      <c r="I282">
        <f t="shared" si="22"/>
        <v>3178</v>
      </c>
      <c r="J282" s="124">
        <f t="shared" si="23"/>
        <v>42736</v>
      </c>
    </row>
    <row r="283" spans="1:10" ht="12">
      <c r="A283" s="16" t="s">
        <v>528</v>
      </c>
      <c r="B283" s="16" t="s">
        <v>559</v>
      </c>
      <c r="C283" s="16" t="s">
        <v>560</v>
      </c>
      <c r="E283" s="16" t="s">
        <v>752</v>
      </c>
      <c r="F283" s="58">
        <v>242</v>
      </c>
      <c r="G283">
        <f t="shared" si="20"/>
        <v>2017</v>
      </c>
      <c r="H283" s="125">
        <f t="shared" si="21"/>
        <v>42767</v>
      </c>
      <c r="I283">
        <f t="shared" si="22"/>
        <v>3181</v>
      </c>
      <c r="J283" s="124">
        <f t="shared" si="23"/>
        <v>42767</v>
      </c>
    </row>
    <row r="284" spans="1:10" ht="12">
      <c r="A284" s="16" t="s">
        <v>528</v>
      </c>
      <c r="B284" s="16" t="s">
        <v>562</v>
      </c>
      <c r="C284" s="16" t="s">
        <v>422</v>
      </c>
      <c r="E284" s="16" t="s">
        <v>753</v>
      </c>
      <c r="F284" s="58">
        <v>243</v>
      </c>
      <c r="G284">
        <f t="shared" si="20"/>
        <v>2017</v>
      </c>
      <c r="H284" s="125">
        <f t="shared" si="21"/>
        <v>42795</v>
      </c>
      <c r="I284">
        <f t="shared" si="22"/>
        <v>3184</v>
      </c>
      <c r="J284" s="124">
        <f t="shared" si="23"/>
        <v>42795</v>
      </c>
    </row>
    <row r="285" spans="1:10" ht="12">
      <c r="A285" s="16" t="s">
        <v>528</v>
      </c>
      <c r="B285" s="16" t="s">
        <v>564</v>
      </c>
      <c r="C285" s="16" t="s">
        <v>565</v>
      </c>
      <c r="E285" s="16" t="s">
        <v>754</v>
      </c>
      <c r="F285" s="58">
        <v>244</v>
      </c>
      <c r="G285">
        <f t="shared" si="20"/>
        <v>2017</v>
      </c>
      <c r="H285" s="125">
        <f t="shared" si="21"/>
        <v>42826</v>
      </c>
      <c r="I285">
        <f t="shared" si="22"/>
        <v>3187</v>
      </c>
      <c r="J285" s="124">
        <f t="shared" si="23"/>
        <v>42826</v>
      </c>
    </row>
    <row r="286" spans="1:10" ht="12">
      <c r="A286" s="16" t="s">
        <v>528</v>
      </c>
      <c r="B286" s="16" t="s">
        <v>567</v>
      </c>
      <c r="C286" s="16" t="s">
        <v>373</v>
      </c>
      <c r="E286" s="16" t="s">
        <v>755</v>
      </c>
      <c r="F286" s="58">
        <v>245</v>
      </c>
      <c r="G286">
        <f t="shared" si="20"/>
        <v>2017</v>
      </c>
      <c r="H286" s="125">
        <f t="shared" si="21"/>
        <v>42856</v>
      </c>
      <c r="I286">
        <f t="shared" si="22"/>
        <v>3190</v>
      </c>
      <c r="J286" s="124">
        <f t="shared" si="23"/>
        <v>42856</v>
      </c>
    </row>
    <row r="287" spans="1:10" ht="12">
      <c r="A287" s="16" t="s">
        <v>528</v>
      </c>
      <c r="B287" s="16" t="s">
        <v>569</v>
      </c>
      <c r="C287" s="16" t="s">
        <v>570</v>
      </c>
      <c r="E287" s="16" t="s">
        <v>756</v>
      </c>
      <c r="F287" s="58">
        <v>246</v>
      </c>
      <c r="G287">
        <f t="shared" si="20"/>
        <v>2017</v>
      </c>
      <c r="H287" s="125">
        <f t="shared" si="21"/>
        <v>42887</v>
      </c>
      <c r="I287">
        <f t="shared" si="22"/>
        <v>3193</v>
      </c>
      <c r="J287" s="124">
        <f t="shared" si="23"/>
        <v>42887</v>
      </c>
    </row>
    <row r="288" spans="1:10" ht="12">
      <c r="A288" s="16" t="s">
        <v>528</v>
      </c>
      <c r="B288" s="16" t="s">
        <v>572</v>
      </c>
      <c r="C288" s="16" t="s">
        <v>573</v>
      </c>
      <c r="E288" s="16" t="s">
        <v>757</v>
      </c>
      <c r="F288" s="58">
        <v>247</v>
      </c>
      <c r="G288">
        <f t="shared" si="20"/>
        <v>2017</v>
      </c>
      <c r="H288" s="125">
        <f t="shared" si="21"/>
        <v>42917</v>
      </c>
      <c r="I288">
        <f t="shared" si="22"/>
        <v>3197</v>
      </c>
      <c r="J288" s="124">
        <f t="shared" si="23"/>
        <v>42917</v>
      </c>
    </row>
    <row r="289" spans="1:10" ht="12">
      <c r="A289" s="16" t="s">
        <v>528</v>
      </c>
      <c r="B289" s="16" t="s">
        <v>575</v>
      </c>
      <c r="C289" s="16" t="s">
        <v>576</v>
      </c>
      <c r="E289" s="16" t="s">
        <v>758</v>
      </c>
      <c r="F289" s="58">
        <v>248</v>
      </c>
      <c r="G289">
        <f t="shared" si="20"/>
        <v>2017</v>
      </c>
      <c r="H289" s="125">
        <f t="shared" si="21"/>
        <v>42948</v>
      </c>
      <c r="I289">
        <f t="shared" si="22"/>
        <v>3201</v>
      </c>
      <c r="J289" s="124">
        <f t="shared" si="23"/>
        <v>42948</v>
      </c>
    </row>
    <row r="290" spans="1:10" ht="12">
      <c r="A290" s="16" t="s">
        <v>528</v>
      </c>
      <c r="B290" s="16" t="s">
        <v>578</v>
      </c>
      <c r="C290" s="16" t="s">
        <v>579</v>
      </c>
      <c r="E290" s="16" t="s">
        <v>759</v>
      </c>
      <c r="F290" s="58">
        <v>249</v>
      </c>
      <c r="G290">
        <f t="shared" si="20"/>
        <v>2017</v>
      </c>
      <c r="H290" s="125">
        <f t="shared" si="21"/>
        <v>42979</v>
      </c>
      <c r="I290">
        <f t="shared" si="22"/>
        <v>3204</v>
      </c>
      <c r="J290" s="124">
        <f t="shared" si="23"/>
        <v>42979</v>
      </c>
    </row>
    <row r="291" spans="1:10" ht="12">
      <c r="A291" s="16" t="s">
        <v>528</v>
      </c>
      <c r="B291" s="16" t="s">
        <v>581</v>
      </c>
      <c r="C291" s="16" t="s">
        <v>582</v>
      </c>
      <c r="E291" s="16" t="s">
        <v>760</v>
      </c>
      <c r="F291" s="58">
        <v>250</v>
      </c>
      <c r="G291">
        <f t="shared" si="20"/>
        <v>2017</v>
      </c>
      <c r="H291" s="125">
        <f t="shared" si="21"/>
        <v>43009</v>
      </c>
      <c r="I291">
        <f t="shared" si="22"/>
        <v>3207</v>
      </c>
      <c r="J291" s="124">
        <f t="shared" si="23"/>
        <v>43009</v>
      </c>
    </row>
    <row r="292" spans="1:10" ht="12">
      <c r="A292" s="16" t="s">
        <v>528</v>
      </c>
      <c r="B292" s="16" t="s">
        <v>584</v>
      </c>
      <c r="C292" s="16" t="s">
        <v>585</v>
      </c>
      <c r="E292" s="16" t="s">
        <v>761</v>
      </c>
      <c r="F292" s="58">
        <v>251</v>
      </c>
      <c r="G292">
        <f t="shared" si="20"/>
        <v>2017</v>
      </c>
      <c r="H292" s="125">
        <f t="shared" si="21"/>
        <v>43040</v>
      </c>
      <c r="I292">
        <f t="shared" si="22"/>
        <v>3210</v>
      </c>
      <c r="J292" s="124">
        <f t="shared" si="23"/>
        <v>43040</v>
      </c>
    </row>
    <row r="293" spans="1:10" ht="12">
      <c r="A293" s="16" t="s">
        <v>528</v>
      </c>
      <c r="B293" s="16" t="s">
        <v>587</v>
      </c>
      <c r="C293" s="16" t="s">
        <v>588</v>
      </c>
      <c r="E293" s="16" t="s">
        <v>762</v>
      </c>
      <c r="F293" s="58">
        <v>252</v>
      </c>
      <c r="G293">
        <f t="shared" si="20"/>
        <v>2017</v>
      </c>
      <c r="H293" s="125">
        <f t="shared" si="21"/>
        <v>43070</v>
      </c>
      <c r="I293">
        <f t="shared" si="22"/>
        <v>3213</v>
      </c>
      <c r="J293" s="124">
        <f t="shared" si="23"/>
        <v>43070</v>
      </c>
    </row>
    <row r="294" spans="1:10" ht="12">
      <c r="A294" s="16" t="s">
        <v>532</v>
      </c>
      <c r="B294" s="16" t="s">
        <v>556</v>
      </c>
      <c r="C294" s="16" t="s">
        <v>557</v>
      </c>
      <c r="E294" s="16" t="s">
        <v>763</v>
      </c>
      <c r="F294" s="58">
        <v>253</v>
      </c>
      <c r="G294">
        <f t="shared" si="20"/>
        <v>2018</v>
      </c>
      <c r="H294" s="125">
        <f t="shared" si="21"/>
        <v>43101</v>
      </c>
      <c r="I294">
        <f t="shared" si="22"/>
        <v>3215</v>
      </c>
      <c r="J294" s="124">
        <f t="shared" si="23"/>
        <v>43101</v>
      </c>
    </row>
    <row r="295" spans="1:10" ht="12">
      <c r="A295" s="16" t="s">
        <v>532</v>
      </c>
      <c r="B295" s="16" t="s">
        <v>559</v>
      </c>
      <c r="C295" s="16" t="s">
        <v>560</v>
      </c>
      <c r="E295" s="16" t="s">
        <v>764</v>
      </c>
      <c r="F295" s="58">
        <v>254</v>
      </c>
      <c r="G295">
        <f t="shared" si="20"/>
        <v>2018</v>
      </c>
      <c r="H295" s="125">
        <f t="shared" si="21"/>
        <v>43132</v>
      </c>
      <c r="I295">
        <f t="shared" si="22"/>
        <v>3217</v>
      </c>
      <c r="J295" s="124">
        <f t="shared" si="23"/>
        <v>43132</v>
      </c>
    </row>
    <row r="296" spans="1:10" ht="12">
      <c r="A296" s="16" t="s">
        <v>532</v>
      </c>
      <c r="B296" s="16" t="s">
        <v>562</v>
      </c>
      <c r="C296" s="16" t="s">
        <v>422</v>
      </c>
      <c r="E296" s="16" t="s">
        <v>765</v>
      </c>
      <c r="F296" s="58">
        <v>255</v>
      </c>
      <c r="G296">
        <f t="shared" si="20"/>
        <v>2018</v>
      </c>
      <c r="H296" s="125">
        <f t="shared" si="21"/>
        <v>43160</v>
      </c>
      <c r="I296">
        <f t="shared" si="22"/>
        <v>3220</v>
      </c>
      <c r="J296" s="124">
        <f t="shared" si="23"/>
        <v>43160</v>
      </c>
    </row>
    <row r="297" spans="1:10" ht="12">
      <c r="A297" s="16" t="s">
        <v>532</v>
      </c>
      <c r="B297" s="16" t="s">
        <v>564</v>
      </c>
      <c r="C297" s="16" t="s">
        <v>565</v>
      </c>
      <c r="E297" s="16" t="s">
        <v>766</v>
      </c>
      <c r="F297" s="58">
        <v>256</v>
      </c>
      <c r="G297">
        <f t="shared" si="20"/>
        <v>2018</v>
      </c>
      <c r="H297" s="125">
        <f t="shared" si="21"/>
        <v>43191</v>
      </c>
      <c r="I297">
        <f t="shared" si="22"/>
        <v>3222</v>
      </c>
      <c r="J297" s="124">
        <f t="shared" si="23"/>
        <v>43191</v>
      </c>
    </row>
    <row r="298" spans="1:10" ht="12">
      <c r="A298" s="16" t="s">
        <v>532</v>
      </c>
      <c r="B298" s="16" t="s">
        <v>567</v>
      </c>
      <c r="C298" s="16" t="s">
        <v>373</v>
      </c>
      <c r="E298" s="16" t="s">
        <v>767</v>
      </c>
      <c r="F298" s="58">
        <v>257</v>
      </c>
      <c r="G298">
        <f t="shared" si="20"/>
        <v>2018</v>
      </c>
      <c r="H298" s="125">
        <f t="shared" si="21"/>
        <v>43221</v>
      </c>
      <c r="I298">
        <f t="shared" si="22"/>
        <v>3225</v>
      </c>
      <c r="J298" s="124">
        <f t="shared" si="23"/>
        <v>43221</v>
      </c>
    </row>
    <row r="299" spans="1:10" ht="12">
      <c r="A299" s="16" t="s">
        <v>532</v>
      </c>
      <c r="B299" s="16" t="s">
        <v>569</v>
      </c>
      <c r="C299" s="16" t="s">
        <v>570</v>
      </c>
      <c r="E299" s="16" t="s">
        <v>768</v>
      </c>
      <c r="F299" s="58">
        <v>258</v>
      </c>
      <c r="G299">
        <f aca="true" t="shared" si="24" ref="G299:G353">VALUE(A299)</f>
        <v>2018</v>
      </c>
      <c r="H299" s="125">
        <f aca="true" t="shared" si="25" ref="H299:H359">IF(ISBLANK(A299),"",J299)</f>
        <v>43252</v>
      </c>
      <c r="I299">
        <f aca="true" t="shared" si="26" ref="I299:I359">IF(ISBLANK(E299),NA(),VALUE(E299))</f>
        <v>3228</v>
      </c>
      <c r="J299" s="124">
        <f aca="true" t="shared" si="27" ref="J299:J359">DATE(G299,B299,1)</f>
        <v>43252</v>
      </c>
    </row>
    <row r="300" spans="1:10" ht="12">
      <c r="A300" s="16" t="s">
        <v>532</v>
      </c>
      <c r="B300" s="16" t="s">
        <v>572</v>
      </c>
      <c r="C300" s="16" t="s">
        <v>573</v>
      </c>
      <c r="E300" s="16" t="s">
        <v>769</v>
      </c>
      <c r="F300" s="58">
        <v>259</v>
      </c>
      <c r="G300">
        <f t="shared" si="24"/>
        <v>2018</v>
      </c>
      <c r="H300" s="125">
        <f t="shared" si="25"/>
        <v>43282</v>
      </c>
      <c r="I300">
        <f t="shared" si="26"/>
        <v>3230</v>
      </c>
      <c r="J300" s="124">
        <f t="shared" si="27"/>
        <v>43282</v>
      </c>
    </row>
    <row r="301" spans="1:10" ht="12">
      <c r="A301" s="16" t="s">
        <v>532</v>
      </c>
      <c r="B301" s="16" t="s">
        <v>575</v>
      </c>
      <c r="C301" s="16" t="s">
        <v>576</v>
      </c>
      <c r="E301" s="16" t="s">
        <v>770</v>
      </c>
      <c r="F301" s="58">
        <v>260</v>
      </c>
      <c r="G301">
        <f t="shared" si="24"/>
        <v>2018</v>
      </c>
      <c r="H301" s="125">
        <f t="shared" si="25"/>
        <v>43313</v>
      </c>
      <c r="I301">
        <f t="shared" si="26"/>
        <v>3232</v>
      </c>
      <c r="J301" s="124">
        <f t="shared" si="27"/>
        <v>43313</v>
      </c>
    </row>
    <row r="302" spans="1:10" ht="12">
      <c r="A302" s="16" t="s">
        <v>532</v>
      </c>
      <c r="B302" s="16" t="s">
        <v>578</v>
      </c>
      <c r="C302" s="16" t="s">
        <v>579</v>
      </c>
      <c r="E302" s="16" t="s">
        <v>771</v>
      </c>
      <c r="F302" s="58">
        <v>261</v>
      </c>
      <c r="G302">
        <f t="shared" si="24"/>
        <v>2018</v>
      </c>
      <c r="H302" s="125">
        <f t="shared" si="25"/>
        <v>43344</v>
      </c>
      <c r="I302">
        <f t="shared" si="26"/>
        <v>3234</v>
      </c>
      <c r="J302" s="124">
        <f t="shared" si="27"/>
        <v>43344</v>
      </c>
    </row>
    <row r="303" spans="1:10" ht="12">
      <c r="A303" s="16" t="s">
        <v>532</v>
      </c>
      <c r="B303" s="16" t="s">
        <v>581</v>
      </c>
      <c r="C303" s="16" t="s">
        <v>582</v>
      </c>
      <c r="E303" s="16" t="s">
        <v>772</v>
      </c>
      <c r="F303" s="58">
        <v>262</v>
      </c>
      <c r="G303">
        <f t="shared" si="24"/>
        <v>2018</v>
      </c>
      <c r="H303" s="125">
        <f t="shared" si="25"/>
        <v>43374</v>
      </c>
      <c r="I303">
        <f t="shared" si="26"/>
        <v>3236</v>
      </c>
      <c r="J303" s="124">
        <f t="shared" si="27"/>
        <v>43374</v>
      </c>
    </row>
    <row r="304" spans="1:10" ht="12">
      <c r="A304" s="16" t="s">
        <v>532</v>
      </c>
      <c r="B304" s="16" t="s">
        <v>584</v>
      </c>
      <c r="C304" s="16" t="s">
        <v>585</v>
      </c>
      <c r="E304" s="16" t="s">
        <v>773</v>
      </c>
      <c r="F304" s="58">
        <v>263</v>
      </c>
      <c r="G304">
        <f t="shared" si="24"/>
        <v>2018</v>
      </c>
      <c r="H304" s="125">
        <f t="shared" si="25"/>
        <v>43405</v>
      </c>
      <c r="I304">
        <f t="shared" si="26"/>
        <v>3238</v>
      </c>
      <c r="J304" s="124">
        <f t="shared" si="27"/>
        <v>43405</v>
      </c>
    </row>
    <row r="305" spans="1:10" ht="12">
      <c r="A305" s="16" t="s">
        <v>532</v>
      </c>
      <c r="B305" s="16" t="s">
        <v>587</v>
      </c>
      <c r="C305" s="16" t="s">
        <v>588</v>
      </c>
      <c r="E305" s="16" t="s">
        <v>774</v>
      </c>
      <c r="F305" s="58">
        <v>264</v>
      </c>
      <c r="G305">
        <f t="shared" si="24"/>
        <v>2018</v>
      </c>
      <c r="H305" s="125">
        <f t="shared" si="25"/>
        <v>43435</v>
      </c>
      <c r="I305">
        <f t="shared" si="26"/>
        <v>3240</v>
      </c>
      <c r="J305" s="124">
        <f t="shared" si="27"/>
        <v>43435</v>
      </c>
    </row>
    <row r="306" spans="1:10" ht="12">
      <c r="A306" s="16" t="s">
        <v>434</v>
      </c>
      <c r="B306" s="16" t="s">
        <v>556</v>
      </c>
      <c r="C306" s="16" t="s">
        <v>557</v>
      </c>
      <c r="E306" s="16" t="s">
        <v>775</v>
      </c>
      <c r="F306" s="58">
        <v>265</v>
      </c>
      <c r="G306">
        <f t="shared" si="24"/>
        <v>2019</v>
      </c>
      <c r="H306" s="125">
        <f t="shared" si="25"/>
        <v>43466</v>
      </c>
      <c r="I306">
        <f t="shared" si="26"/>
        <v>3242</v>
      </c>
      <c r="J306" s="124">
        <f t="shared" si="27"/>
        <v>43466</v>
      </c>
    </row>
    <row r="307" spans="1:10" ht="12">
      <c r="A307" s="16" t="s">
        <v>434</v>
      </c>
      <c r="B307" s="16" t="s">
        <v>559</v>
      </c>
      <c r="C307" s="16" t="s">
        <v>560</v>
      </c>
      <c r="E307" s="16" t="s">
        <v>776</v>
      </c>
      <c r="F307" s="58">
        <v>266</v>
      </c>
      <c r="G307">
        <f t="shared" si="24"/>
        <v>2019</v>
      </c>
      <c r="H307" s="125">
        <f t="shared" si="25"/>
        <v>43497</v>
      </c>
      <c r="I307">
        <f t="shared" si="26"/>
        <v>3243</v>
      </c>
      <c r="J307" s="124">
        <f t="shared" si="27"/>
        <v>43497</v>
      </c>
    </row>
    <row r="308" spans="1:10" ht="12">
      <c r="A308" s="16" t="s">
        <v>434</v>
      </c>
      <c r="B308" s="16" t="s">
        <v>562</v>
      </c>
      <c r="C308" s="16" t="s">
        <v>422</v>
      </c>
      <c r="E308" s="16" t="s">
        <v>777</v>
      </c>
      <c r="F308" s="58">
        <v>267</v>
      </c>
      <c r="G308">
        <f t="shared" si="24"/>
        <v>2019</v>
      </c>
      <c r="H308" s="125">
        <f t="shared" si="25"/>
        <v>43525</v>
      </c>
      <c r="I308">
        <f t="shared" si="26"/>
        <v>3245</v>
      </c>
      <c r="J308" s="124">
        <f t="shared" si="27"/>
        <v>43525</v>
      </c>
    </row>
    <row r="309" spans="1:10" ht="12">
      <c r="A309" s="16" t="s">
        <v>434</v>
      </c>
      <c r="B309" s="16" t="s">
        <v>564</v>
      </c>
      <c r="C309" s="16" t="s">
        <v>565</v>
      </c>
      <c r="E309" s="16" t="s">
        <v>778</v>
      </c>
      <c r="F309" s="58">
        <v>268</v>
      </c>
      <c r="G309">
        <f t="shared" si="24"/>
        <v>2019</v>
      </c>
      <c r="H309" s="125">
        <f t="shared" si="25"/>
        <v>43556</v>
      </c>
      <c r="I309">
        <f t="shared" si="26"/>
        <v>3247</v>
      </c>
      <c r="J309" s="124">
        <f t="shared" si="27"/>
        <v>43556</v>
      </c>
    </row>
    <row r="310" spans="1:10" ht="12">
      <c r="A310" s="16" t="s">
        <v>434</v>
      </c>
      <c r="B310" s="16" t="s">
        <v>567</v>
      </c>
      <c r="C310" s="16" t="s">
        <v>373</v>
      </c>
      <c r="E310" s="16" t="s">
        <v>779</v>
      </c>
      <c r="F310" s="58">
        <v>269</v>
      </c>
      <c r="G310">
        <f t="shared" si="24"/>
        <v>2019</v>
      </c>
      <c r="H310" s="125">
        <f t="shared" si="25"/>
        <v>43586</v>
      </c>
      <c r="I310">
        <f t="shared" si="26"/>
        <v>3249</v>
      </c>
      <c r="J310" s="124">
        <f t="shared" si="27"/>
        <v>43586</v>
      </c>
    </row>
    <row r="311" spans="1:10" ht="12">
      <c r="A311" s="16" t="s">
        <v>434</v>
      </c>
      <c r="B311" s="16" t="s">
        <v>569</v>
      </c>
      <c r="C311" s="16" t="s">
        <v>570</v>
      </c>
      <c r="E311" s="16" t="s">
        <v>780</v>
      </c>
      <c r="F311" s="58">
        <v>270</v>
      </c>
      <c r="G311">
        <f t="shared" si="24"/>
        <v>2019</v>
      </c>
      <c r="H311" s="125">
        <f t="shared" si="25"/>
        <v>43617</v>
      </c>
      <c r="I311">
        <f t="shared" si="26"/>
        <v>3250</v>
      </c>
      <c r="J311" s="124">
        <f t="shared" si="27"/>
        <v>43617</v>
      </c>
    </row>
    <row r="312" spans="1:10" ht="12">
      <c r="A312" s="16" t="s">
        <v>434</v>
      </c>
      <c r="B312" s="16" t="s">
        <v>572</v>
      </c>
      <c r="C312" s="16" t="s">
        <v>573</v>
      </c>
      <c r="E312" s="16" t="s">
        <v>781</v>
      </c>
      <c r="F312" s="58">
        <v>271</v>
      </c>
      <c r="G312">
        <f t="shared" si="24"/>
        <v>2019</v>
      </c>
      <c r="H312" s="125">
        <f t="shared" si="25"/>
        <v>43647</v>
      </c>
      <c r="I312">
        <f t="shared" si="26"/>
        <v>3252</v>
      </c>
      <c r="J312" s="124">
        <f t="shared" si="27"/>
        <v>43647</v>
      </c>
    </row>
    <row r="313" spans="1:10" ht="12">
      <c r="A313" s="16" t="s">
        <v>434</v>
      </c>
      <c r="B313" s="16" t="s">
        <v>575</v>
      </c>
      <c r="C313" s="16" t="s">
        <v>576</v>
      </c>
      <c r="E313" s="16" t="s">
        <v>782</v>
      </c>
      <c r="F313" s="58">
        <v>272</v>
      </c>
      <c r="G313">
        <f t="shared" si="24"/>
        <v>2019</v>
      </c>
      <c r="H313" s="125">
        <f t="shared" si="25"/>
        <v>43678</v>
      </c>
      <c r="I313">
        <f t="shared" si="26"/>
        <v>3254</v>
      </c>
      <c r="J313" s="124">
        <f t="shared" si="27"/>
        <v>43678</v>
      </c>
    </row>
    <row r="314" spans="1:10" ht="12">
      <c r="A314" s="16" t="s">
        <v>434</v>
      </c>
      <c r="B314" s="16" t="s">
        <v>578</v>
      </c>
      <c r="C314" s="16" t="s">
        <v>579</v>
      </c>
      <c r="E314" s="16" t="s">
        <v>783</v>
      </c>
      <c r="F314" s="58">
        <v>273</v>
      </c>
      <c r="G314">
        <f t="shared" si="24"/>
        <v>2019</v>
      </c>
      <c r="H314" s="125">
        <f t="shared" si="25"/>
        <v>43709</v>
      </c>
      <c r="I314">
        <f t="shared" si="26"/>
        <v>3256</v>
      </c>
      <c r="J314" s="124">
        <f t="shared" si="27"/>
        <v>43709</v>
      </c>
    </row>
    <row r="315" spans="1:10" ht="12">
      <c r="A315" s="16" t="s">
        <v>434</v>
      </c>
      <c r="B315" s="16" t="s">
        <v>581</v>
      </c>
      <c r="C315" s="16" t="s">
        <v>582</v>
      </c>
      <c r="E315" s="16" t="s">
        <v>784</v>
      </c>
      <c r="F315" s="58">
        <v>274</v>
      </c>
      <c r="G315">
        <f t="shared" si="24"/>
        <v>2019</v>
      </c>
      <c r="H315" s="125">
        <f t="shared" si="25"/>
        <v>43739</v>
      </c>
      <c r="I315">
        <f t="shared" si="26"/>
        <v>3258</v>
      </c>
      <c r="J315" s="124">
        <f t="shared" si="27"/>
        <v>43739</v>
      </c>
    </row>
    <row r="316" spans="1:10" ht="12">
      <c r="A316" s="16" t="s">
        <v>434</v>
      </c>
      <c r="B316" s="16" t="s">
        <v>584</v>
      </c>
      <c r="C316" s="16" t="s">
        <v>585</v>
      </c>
      <c r="E316" s="16" t="s">
        <v>785</v>
      </c>
      <c r="F316" s="58">
        <v>275</v>
      </c>
      <c r="G316">
        <f t="shared" si="24"/>
        <v>2019</v>
      </c>
      <c r="H316" s="125">
        <f t="shared" si="25"/>
        <v>43770</v>
      </c>
      <c r="I316">
        <f t="shared" si="26"/>
        <v>3260</v>
      </c>
      <c r="J316" s="124">
        <f t="shared" si="27"/>
        <v>43770</v>
      </c>
    </row>
    <row r="317" spans="1:10" ht="12">
      <c r="A317" s="16" t="s">
        <v>434</v>
      </c>
      <c r="B317" s="16" t="s">
        <v>587</v>
      </c>
      <c r="C317" s="16" t="s">
        <v>588</v>
      </c>
      <c r="E317" s="16" t="s">
        <v>786</v>
      </c>
      <c r="F317" s="58">
        <v>276</v>
      </c>
      <c r="G317">
        <f t="shared" si="24"/>
        <v>2019</v>
      </c>
      <c r="H317" s="125">
        <f t="shared" si="25"/>
        <v>43800</v>
      </c>
      <c r="I317">
        <f t="shared" si="26"/>
        <v>3262</v>
      </c>
      <c r="J317" s="124">
        <f t="shared" si="27"/>
        <v>43800</v>
      </c>
    </row>
    <row r="318" spans="1:10" ht="12">
      <c r="A318" s="16" t="s">
        <v>539</v>
      </c>
      <c r="B318" s="16" t="s">
        <v>556</v>
      </c>
      <c r="C318" s="16" t="s">
        <v>557</v>
      </c>
      <c r="E318" s="16" t="s">
        <v>787</v>
      </c>
      <c r="F318" s="58">
        <v>277</v>
      </c>
      <c r="G318">
        <f t="shared" si="24"/>
        <v>2020</v>
      </c>
      <c r="H318" s="125">
        <f t="shared" si="25"/>
        <v>43831</v>
      </c>
      <c r="I318">
        <f t="shared" si="26"/>
        <v>3267</v>
      </c>
      <c r="J318" s="124">
        <f t="shared" si="27"/>
        <v>43831</v>
      </c>
    </row>
    <row r="319" spans="1:10" ht="12">
      <c r="A319" s="16" t="s">
        <v>539</v>
      </c>
      <c r="B319" s="16" t="s">
        <v>559</v>
      </c>
      <c r="C319" s="16" t="s">
        <v>560</v>
      </c>
      <c r="E319" s="16" t="s">
        <v>788</v>
      </c>
      <c r="F319" s="58">
        <v>278</v>
      </c>
      <c r="G319">
        <f t="shared" si="24"/>
        <v>2020</v>
      </c>
      <c r="H319" s="125">
        <f t="shared" si="25"/>
        <v>43862</v>
      </c>
      <c r="I319">
        <f t="shared" si="26"/>
        <v>3272</v>
      </c>
      <c r="J319" s="124">
        <f t="shared" si="27"/>
        <v>43862</v>
      </c>
    </row>
    <row r="320" spans="1:10" ht="12">
      <c r="A320" s="16" t="s">
        <v>539</v>
      </c>
      <c r="B320" s="16" t="s">
        <v>562</v>
      </c>
      <c r="C320" s="16" t="s">
        <v>422</v>
      </c>
      <c r="E320" s="16" t="s">
        <v>765</v>
      </c>
      <c r="F320" s="58">
        <v>279</v>
      </c>
      <c r="G320">
        <f t="shared" si="24"/>
        <v>2020</v>
      </c>
      <c r="H320" s="125">
        <f t="shared" si="25"/>
        <v>43891</v>
      </c>
      <c r="I320">
        <f t="shared" si="26"/>
        <v>3220</v>
      </c>
      <c r="J320" s="124">
        <f t="shared" si="27"/>
        <v>43891</v>
      </c>
    </row>
    <row r="321" spans="1:10" ht="12">
      <c r="A321" s="16" t="s">
        <v>539</v>
      </c>
      <c r="B321" s="16" t="s">
        <v>564</v>
      </c>
      <c r="C321" s="16" t="s">
        <v>565</v>
      </c>
      <c r="E321" s="16" t="s">
        <v>789</v>
      </c>
      <c r="F321" s="58">
        <v>280</v>
      </c>
      <c r="G321">
        <f t="shared" si="24"/>
        <v>2020</v>
      </c>
      <c r="H321" s="125">
        <f t="shared" si="25"/>
        <v>43922</v>
      </c>
      <c r="I321">
        <f t="shared" si="26"/>
        <v>3109</v>
      </c>
      <c r="J321" s="124">
        <f t="shared" si="27"/>
        <v>43922</v>
      </c>
    </row>
    <row r="322" spans="1:10" ht="12">
      <c r="A322" s="16" t="s">
        <v>539</v>
      </c>
      <c r="B322" s="16" t="s">
        <v>567</v>
      </c>
      <c r="C322" s="16" t="s">
        <v>373</v>
      </c>
      <c r="E322" s="16" t="s">
        <v>790</v>
      </c>
      <c r="F322" s="58">
        <v>281</v>
      </c>
      <c r="G322">
        <f t="shared" si="24"/>
        <v>2020</v>
      </c>
      <c r="H322" s="125">
        <f t="shared" si="25"/>
        <v>43952</v>
      </c>
      <c r="I322">
        <f t="shared" si="26"/>
        <v>3036</v>
      </c>
      <c r="J322" s="124">
        <f t="shared" si="27"/>
        <v>43952</v>
      </c>
    </row>
    <row r="323" spans="1:10" ht="12">
      <c r="A323" s="16" t="s">
        <v>539</v>
      </c>
      <c r="B323" s="16" t="s">
        <v>569</v>
      </c>
      <c r="C323" s="16" t="s">
        <v>570</v>
      </c>
      <c r="E323" s="16" t="s">
        <v>678</v>
      </c>
      <c r="F323" s="58">
        <v>282</v>
      </c>
      <c r="G323">
        <f t="shared" si="24"/>
        <v>2020</v>
      </c>
      <c r="H323" s="125">
        <f t="shared" si="25"/>
        <v>43983</v>
      </c>
      <c r="I323">
        <f t="shared" si="26"/>
        <v>2999</v>
      </c>
      <c r="J323" s="124">
        <f t="shared" si="27"/>
        <v>43983</v>
      </c>
    </row>
    <row r="324" spans="1:10" ht="12">
      <c r="A324" s="16" t="s">
        <v>539</v>
      </c>
      <c r="B324" s="16" t="s">
        <v>572</v>
      </c>
      <c r="C324" s="16" t="s">
        <v>573</v>
      </c>
      <c r="E324" s="16" t="s">
        <v>668</v>
      </c>
      <c r="F324" s="58">
        <v>283</v>
      </c>
      <c r="G324">
        <f t="shared" si="24"/>
        <v>2020</v>
      </c>
      <c r="H324" s="125">
        <f t="shared" si="25"/>
        <v>44013</v>
      </c>
      <c r="I324">
        <f t="shared" si="26"/>
        <v>2966</v>
      </c>
      <c r="J324" s="124">
        <f t="shared" si="27"/>
        <v>44013</v>
      </c>
    </row>
    <row r="325" spans="1:10" ht="12">
      <c r="A325" s="16" t="s">
        <v>539</v>
      </c>
      <c r="B325" s="16" t="s">
        <v>575</v>
      </c>
      <c r="C325" s="16" t="s">
        <v>576</v>
      </c>
      <c r="E325" s="16" t="s">
        <v>791</v>
      </c>
      <c r="F325" s="58">
        <v>284</v>
      </c>
      <c r="G325">
        <f t="shared" si="24"/>
        <v>2020</v>
      </c>
      <c r="H325" s="125">
        <f t="shared" si="25"/>
        <v>44044</v>
      </c>
      <c r="I325">
        <f t="shared" si="26"/>
        <v>2932</v>
      </c>
      <c r="J325" s="124">
        <f t="shared" si="27"/>
        <v>44044</v>
      </c>
    </row>
    <row r="326" spans="1:10" ht="12">
      <c r="A326" s="16" t="s">
        <v>539</v>
      </c>
      <c r="B326" s="16" t="s">
        <v>578</v>
      </c>
      <c r="C326" s="16" t="s">
        <v>579</v>
      </c>
      <c r="E326" s="16" t="s">
        <v>792</v>
      </c>
      <c r="F326" s="58">
        <v>285</v>
      </c>
      <c r="G326">
        <f t="shared" si="24"/>
        <v>2020</v>
      </c>
      <c r="H326" s="125">
        <f t="shared" si="25"/>
        <v>44075</v>
      </c>
      <c r="I326">
        <f t="shared" si="26"/>
        <v>2910</v>
      </c>
      <c r="J326" s="124">
        <f t="shared" si="27"/>
        <v>44075</v>
      </c>
    </row>
    <row r="327" spans="1:10" ht="12">
      <c r="A327" s="16" t="s">
        <v>539</v>
      </c>
      <c r="B327" s="16" t="s">
        <v>581</v>
      </c>
      <c r="C327" s="16" t="s">
        <v>582</v>
      </c>
      <c r="E327" s="16" t="s">
        <v>655</v>
      </c>
      <c r="F327" s="58">
        <v>286</v>
      </c>
      <c r="G327">
        <f t="shared" si="24"/>
        <v>2020</v>
      </c>
      <c r="H327" s="125">
        <f t="shared" si="25"/>
        <v>44105</v>
      </c>
      <c r="I327">
        <f t="shared" si="26"/>
        <v>2886</v>
      </c>
      <c r="J327" s="124">
        <f t="shared" si="27"/>
        <v>44105</v>
      </c>
    </row>
    <row r="328" spans="1:10" ht="12">
      <c r="A328" s="16" t="s">
        <v>539</v>
      </c>
      <c r="B328" s="16" t="s">
        <v>584</v>
      </c>
      <c r="C328" s="16" t="s">
        <v>585</v>
      </c>
      <c r="E328" s="16" t="s">
        <v>793</v>
      </c>
      <c r="F328" s="58">
        <v>287</v>
      </c>
      <c r="G328">
        <f t="shared" si="24"/>
        <v>2020</v>
      </c>
      <c r="H328" s="125">
        <f t="shared" si="25"/>
        <v>44136</v>
      </c>
      <c r="I328">
        <f t="shared" si="26"/>
        <v>2858</v>
      </c>
      <c r="J328" s="124">
        <f t="shared" si="27"/>
        <v>44136</v>
      </c>
    </row>
    <row r="329" spans="1:10" ht="12">
      <c r="A329" s="16" t="s">
        <v>539</v>
      </c>
      <c r="B329" s="16" t="s">
        <v>587</v>
      </c>
      <c r="C329" s="16" t="s">
        <v>588</v>
      </c>
      <c r="E329" s="16" t="s">
        <v>794</v>
      </c>
      <c r="F329" s="58">
        <v>288</v>
      </c>
      <c r="G329">
        <f t="shared" si="24"/>
        <v>2020</v>
      </c>
      <c r="H329" s="125">
        <f t="shared" si="25"/>
        <v>44166</v>
      </c>
      <c r="I329">
        <f t="shared" si="26"/>
        <v>2830</v>
      </c>
      <c r="J329" s="124">
        <f t="shared" si="27"/>
        <v>44166</v>
      </c>
    </row>
    <row r="330" spans="1:10" ht="12">
      <c r="A330" s="16" t="s">
        <v>421</v>
      </c>
      <c r="B330" s="16" t="s">
        <v>556</v>
      </c>
      <c r="C330" s="16" t="s">
        <v>557</v>
      </c>
      <c r="E330" s="16" t="s">
        <v>636</v>
      </c>
      <c r="F330" s="58">
        <v>289</v>
      </c>
      <c r="G330">
        <f t="shared" si="24"/>
        <v>2021</v>
      </c>
      <c r="H330" s="125">
        <f t="shared" si="25"/>
        <v>44197</v>
      </c>
      <c r="I330">
        <f t="shared" si="26"/>
        <v>2801</v>
      </c>
      <c r="J330" s="124">
        <f t="shared" si="27"/>
        <v>44197</v>
      </c>
    </row>
    <row r="331" spans="1:10" ht="12">
      <c r="A331" s="16" t="s">
        <v>421</v>
      </c>
      <c r="B331" s="16" t="s">
        <v>559</v>
      </c>
      <c r="C331" s="16" t="s">
        <v>560</v>
      </c>
      <c r="E331" s="16" t="s">
        <v>795</v>
      </c>
      <c r="F331" s="58">
        <v>290</v>
      </c>
      <c r="G331">
        <f t="shared" si="24"/>
        <v>2021</v>
      </c>
      <c r="H331" s="125">
        <f t="shared" si="25"/>
        <v>44228</v>
      </c>
      <c r="I331">
        <f t="shared" si="26"/>
        <v>2772</v>
      </c>
      <c r="J331" s="124">
        <f t="shared" si="27"/>
        <v>44228</v>
      </c>
    </row>
    <row r="332" spans="1:10" ht="12">
      <c r="A332" s="16" t="s">
        <v>421</v>
      </c>
      <c r="B332" s="16" t="s">
        <v>562</v>
      </c>
      <c r="C332" s="16" t="s">
        <v>422</v>
      </c>
      <c r="E332" s="16" t="s">
        <v>796</v>
      </c>
      <c r="F332" s="58">
        <v>291</v>
      </c>
      <c r="G332">
        <f t="shared" si="24"/>
        <v>2021</v>
      </c>
      <c r="H332" s="125">
        <f t="shared" si="25"/>
        <v>44256</v>
      </c>
      <c r="I332">
        <f t="shared" si="26"/>
        <v>2814</v>
      </c>
      <c r="J332" s="124">
        <f t="shared" si="27"/>
        <v>44256</v>
      </c>
    </row>
    <row r="333" spans="6:10" ht="12">
      <c r="F333" s="58">
        <v>292</v>
      </c>
      <c r="G333">
        <f t="shared" si="24"/>
        <v>0</v>
      </c>
      <c r="H333" s="125">
        <f t="shared" si="25"/>
      </c>
      <c r="I333" t="e">
        <f t="shared" si="26"/>
        <v>#N/A</v>
      </c>
      <c r="J333" s="124" t="e">
        <f t="shared" si="27"/>
        <v>#NUM!</v>
      </c>
    </row>
    <row r="334" spans="6:10" ht="12">
      <c r="F334" s="58">
        <v>293</v>
      </c>
      <c r="G334">
        <f t="shared" si="24"/>
        <v>0</v>
      </c>
      <c r="H334" s="125">
        <f t="shared" si="25"/>
      </c>
      <c r="I334" t="e">
        <f t="shared" si="26"/>
        <v>#N/A</v>
      </c>
      <c r="J334" s="124" t="e">
        <f t="shared" si="27"/>
        <v>#NUM!</v>
      </c>
    </row>
    <row r="335" spans="6:10" ht="12">
      <c r="F335" s="58">
        <v>294</v>
      </c>
      <c r="G335">
        <f t="shared" si="24"/>
        <v>0</v>
      </c>
      <c r="H335" s="125">
        <f t="shared" si="25"/>
      </c>
      <c r="I335" t="e">
        <f t="shared" si="26"/>
        <v>#N/A</v>
      </c>
      <c r="J335" s="124" t="e">
        <f t="shared" si="27"/>
        <v>#NUM!</v>
      </c>
    </row>
    <row r="336" spans="6:10" ht="12">
      <c r="F336" s="58">
        <v>295</v>
      </c>
      <c r="G336">
        <f t="shared" si="24"/>
        <v>0</v>
      </c>
      <c r="H336" s="125">
        <f t="shared" si="25"/>
      </c>
      <c r="I336" t="e">
        <f t="shared" si="26"/>
        <v>#N/A</v>
      </c>
      <c r="J336" s="124" t="e">
        <f t="shared" si="27"/>
        <v>#NUM!</v>
      </c>
    </row>
    <row r="337" spans="6:10" ht="12">
      <c r="F337" s="58">
        <v>296</v>
      </c>
      <c r="G337">
        <f t="shared" si="24"/>
        <v>0</v>
      </c>
      <c r="H337" s="125">
        <f t="shared" si="25"/>
      </c>
      <c r="I337" t="e">
        <f t="shared" si="26"/>
        <v>#N/A</v>
      </c>
      <c r="J337" s="124" t="e">
        <f t="shared" si="27"/>
        <v>#NUM!</v>
      </c>
    </row>
    <row r="338" spans="6:10" ht="12">
      <c r="F338" s="58">
        <v>297</v>
      </c>
      <c r="G338">
        <f t="shared" si="24"/>
        <v>0</v>
      </c>
      <c r="H338" s="125">
        <f t="shared" si="25"/>
      </c>
      <c r="I338" t="e">
        <f t="shared" si="26"/>
        <v>#N/A</v>
      </c>
      <c r="J338" s="124" t="e">
        <f t="shared" si="27"/>
        <v>#NUM!</v>
      </c>
    </row>
    <row r="339" spans="6:10" ht="12">
      <c r="F339" s="58">
        <v>298</v>
      </c>
      <c r="G339">
        <f t="shared" si="24"/>
        <v>0</v>
      </c>
      <c r="H339" s="125">
        <f t="shared" si="25"/>
      </c>
      <c r="I339" t="e">
        <f t="shared" si="26"/>
        <v>#N/A</v>
      </c>
      <c r="J339" s="124" t="e">
        <f t="shared" si="27"/>
        <v>#NUM!</v>
      </c>
    </row>
    <row r="340" spans="6:10" ht="12">
      <c r="F340" s="58">
        <v>299</v>
      </c>
      <c r="G340">
        <f t="shared" si="24"/>
        <v>0</v>
      </c>
      <c r="H340" s="125">
        <f t="shared" si="25"/>
      </c>
      <c r="I340" t="e">
        <f t="shared" si="26"/>
        <v>#N/A</v>
      </c>
      <c r="J340" s="124" t="e">
        <f t="shared" si="27"/>
        <v>#NUM!</v>
      </c>
    </row>
    <row r="341" spans="6:10" ht="12">
      <c r="F341" s="58">
        <v>300</v>
      </c>
      <c r="G341">
        <f t="shared" si="24"/>
        <v>0</v>
      </c>
      <c r="H341" s="125">
        <f t="shared" si="25"/>
      </c>
      <c r="I341" t="e">
        <f t="shared" si="26"/>
        <v>#N/A</v>
      </c>
      <c r="J341" s="124" t="e">
        <f t="shared" si="27"/>
        <v>#NUM!</v>
      </c>
    </row>
    <row r="342" spans="6:10" ht="12">
      <c r="F342" s="58">
        <v>301</v>
      </c>
      <c r="G342">
        <f t="shared" si="24"/>
        <v>0</v>
      </c>
      <c r="H342" s="125">
        <f t="shared" si="25"/>
      </c>
      <c r="I342" t="e">
        <f t="shared" si="26"/>
        <v>#N/A</v>
      </c>
      <c r="J342" s="124" t="e">
        <f t="shared" si="27"/>
        <v>#NUM!</v>
      </c>
    </row>
    <row r="343" spans="6:10" ht="12">
      <c r="F343" s="58">
        <v>302</v>
      </c>
      <c r="G343">
        <f t="shared" si="24"/>
        <v>0</v>
      </c>
      <c r="H343" s="125">
        <f t="shared" si="25"/>
      </c>
      <c r="I343" t="e">
        <f t="shared" si="26"/>
        <v>#N/A</v>
      </c>
      <c r="J343" s="124" t="e">
        <f t="shared" si="27"/>
        <v>#NUM!</v>
      </c>
    </row>
    <row r="344" spans="6:10" ht="12">
      <c r="F344" s="58">
        <v>303</v>
      </c>
      <c r="G344">
        <f t="shared" si="24"/>
        <v>0</v>
      </c>
      <c r="H344" s="125">
        <f t="shared" si="25"/>
      </c>
      <c r="I344" t="e">
        <f t="shared" si="26"/>
        <v>#N/A</v>
      </c>
      <c r="J344" s="124" t="e">
        <f t="shared" si="27"/>
        <v>#NUM!</v>
      </c>
    </row>
    <row r="345" spans="6:10" ht="12">
      <c r="F345" s="58">
        <v>304</v>
      </c>
      <c r="G345">
        <f t="shared" si="24"/>
        <v>0</v>
      </c>
      <c r="H345" s="125">
        <f t="shared" si="25"/>
      </c>
      <c r="I345" t="e">
        <f t="shared" si="26"/>
        <v>#N/A</v>
      </c>
      <c r="J345" s="124" t="e">
        <f t="shared" si="27"/>
        <v>#NUM!</v>
      </c>
    </row>
    <row r="346" spans="6:10" ht="12">
      <c r="F346" s="58">
        <v>305</v>
      </c>
      <c r="G346">
        <f t="shared" si="24"/>
        <v>0</v>
      </c>
      <c r="H346" s="125">
        <f t="shared" si="25"/>
      </c>
      <c r="I346" t="e">
        <f t="shared" si="26"/>
        <v>#N/A</v>
      </c>
      <c r="J346" s="124" t="e">
        <f t="shared" si="27"/>
        <v>#NUM!</v>
      </c>
    </row>
    <row r="347" spans="6:10" ht="12">
      <c r="F347" s="58">
        <v>306</v>
      </c>
      <c r="G347">
        <f t="shared" si="24"/>
        <v>0</v>
      </c>
      <c r="H347" s="125">
        <f t="shared" si="25"/>
      </c>
      <c r="I347" t="e">
        <f t="shared" si="26"/>
        <v>#N/A</v>
      </c>
      <c r="J347" s="124" t="e">
        <f t="shared" si="27"/>
        <v>#NUM!</v>
      </c>
    </row>
    <row r="348" spans="6:10" ht="12">
      <c r="F348" s="58">
        <v>307</v>
      </c>
      <c r="G348">
        <f t="shared" si="24"/>
        <v>0</v>
      </c>
      <c r="H348" s="125">
        <f t="shared" si="25"/>
      </c>
      <c r="I348" t="e">
        <f t="shared" si="26"/>
        <v>#N/A</v>
      </c>
      <c r="J348" s="124" t="e">
        <f t="shared" si="27"/>
        <v>#NUM!</v>
      </c>
    </row>
    <row r="349" spans="6:10" ht="12">
      <c r="F349" s="58">
        <v>308</v>
      </c>
      <c r="G349">
        <f t="shared" si="24"/>
        <v>0</v>
      </c>
      <c r="H349" s="125">
        <f t="shared" si="25"/>
      </c>
      <c r="I349" t="e">
        <f t="shared" si="26"/>
        <v>#N/A</v>
      </c>
      <c r="J349" s="124" t="e">
        <f t="shared" si="27"/>
        <v>#NUM!</v>
      </c>
    </row>
    <row r="350" spans="6:10" ht="12">
      <c r="F350" s="58">
        <v>309</v>
      </c>
      <c r="G350">
        <f t="shared" si="24"/>
        <v>0</v>
      </c>
      <c r="H350" s="125">
        <f t="shared" si="25"/>
      </c>
      <c r="I350" t="e">
        <f t="shared" si="26"/>
        <v>#N/A</v>
      </c>
      <c r="J350" s="124" t="e">
        <f t="shared" si="27"/>
        <v>#NUM!</v>
      </c>
    </row>
    <row r="351" spans="6:10" ht="12">
      <c r="F351" s="58">
        <v>310</v>
      </c>
      <c r="G351">
        <f t="shared" si="24"/>
        <v>0</v>
      </c>
      <c r="H351" s="125">
        <f t="shared" si="25"/>
      </c>
      <c r="I351" t="e">
        <f t="shared" si="26"/>
        <v>#N/A</v>
      </c>
      <c r="J351" s="124" t="e">
        <f t="shared" si="27"/>
        <v>#NUM!</v>
      </c>
    </row>
    <row r="352" spans="6:10" ht="12">
      <c r="F352" s="58">
        <v>311</v>
      </c>
      <c r="G352">
        <f t="shared" si="24"/>
        <v>0</v>
      </c>
      <c r="H352" s="125">
        <f t="shared" si="25"/>
      </c>
      <c r="I352" t="e">
        <f t="shared" si="26"/>
        <v>#N/A</v>
      </c>
      <c r="J352" s="124" t="e">
        <f t="shared" si="27"/>
        <v>#NUM!</v>
      </c>
    </row>
    <row r="353" spans="6:10" ht="12">
      <c r="F353" s="58">
        <v>312</v>
      </c>
      <c r="G353">
        <f t="shared" si="24"/>
        <v>0</v>
      </c>
      <c r="H353" s="125">
        <f t="shared" si="25"/>
      </c>
      <c r="I353" t="e">
        <f t="shared" si="26"/>
        <v>#N/A</v>
      </c>
      <c r="J353" s="124" t="e">
        <f t="shared" si="27"/>
        <v>#NUM!</v>
      </c>
    </row>
    <row r="354" spans="6:10" ht="12">
      <c r="F354" s="117" t="s">
        <v>797</v>
      </c>
      <c r="G354">
        <f aca="true" t="shared" si="28" ref="G354:G359">VALUE(A354)</f>
        <v>0</v>
      </c>
      <c r="H354" s="125">
        <f t="shared" si="25"/>
      </c>
      <c r="I354" t="e">
        <f t="shared" si="26"/>
        <v>#N/A</v>
      </c>
      <c r="J354" s="124" t="e">
        <f t="shared" si="27"/>
        <v>#NUM!</v>
      </c>
    </row>
    <row r="355" spans="6:10" ht="12">
      <c r="F355" s="117" t="s">
        <v>798</v>
      </c>
      <c r="G355">
        <f t="shared" si="28"/>
        <v>0</v>
      </c>
      <c r="H355" s="125">
        <f t="shared" si="25"/>
      </c>
      <c r="I355" t="e">
        <f t="shared" si="26"/>
        <v>#N/A</v>
      </c>
      <c r="J355" s="124" t="e">
        <f t="shared" si="27"/>
        <v>#NUM!</v>
      </c>
    </row>
    <row r="356" spans="6:10" ht="12">
      <c r="F356" s="117" t="s">
        <v>799</v>
      </c>
      <c r="G356">
        <f t="shared" si="28"/>
        <v>0</v>
      </c>
      <c r="H356" s="125">
        <f t="shared" si="25"/>
      </c>
      <c r="I356" t="e">
        <f t="shared" si="26"/>
        <v>#N/A</v>
      </c>
      <c r="J356" s="124" t="e">
        <f t="shared" si="27"/>
        <v>#NUM!</v>
      </c>
    </row>
    <row r="357" spans="6:10" ht="12">
      <c r="F357" s="117" t="s">
        <v>800</v>
      </c>
      <c r="G357">
        <f t="shared" si="28"/>
        <v>0</v>
      </c>
      <c r="H357" s="125">
        <f t="shared" si="25"/>
      </c>
      <c r="I357" t="e">
        <f t="shared" si="26"/>
        <v>#N/A</v>
      </c>
      <c r="J357" s="124" t="e">
        <f t="shared" si="27"/>
        <v>#NUM!</v>
      </c>
    </row>
    <row r="358" spans="6:10" ht="12">
      <c r="F358" s="117" t="s">
        <v>801</v>
      </c>
      <c r="G358">
        <f t="shared" si="28"/>
        <v>0</v>
      </c>
      <c r="H358" s="125">
        <f t="shared" si="25"/>
      </c>
      <c r="I358" t="e">
        <f t="shared" si="26"/>
        <v>#N/A</v>
      </c>
      <c r="J358" s="124" t="e">
        <f t="shared" si="27"/>
        <v>#NUM!</v>
      </c>
    </row>
    <row r="359" spans="6:10" ht="12">
      <c r="F359" s="117" t="s">
        <v>802</v>
      </c>
      <c r="G359">
        <f t="shared" si="28"/>
        <v>0</v>
      </c>
      <c r="H359" s="125">
        <f t="shared" si="25"/>
      </c>
      <c r="I359" t="e">
        <f t="shared" si="26"/>
        <v>#N/A</v>
      </c>
      <c r="J359" s="124" t="e">
        <f t="shared" si="27"/>
        <v>#NUM!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256"/>
  <sheetViews>
    <sheetView tabSelected="1" zoomScalePageLayoutView="0" workbookViewId="0" topLeftCell="A1">
      <selection activeCell="J14" sqref="J14"/>
    </sheetView>
  </sheetViews>
  <sheetFormatPr defaultColWidth="9.140625" defaultRowHeight="12.75"/>
  <cols>
    <col min="1" max="2" width="9.140625" style="141" customWidth="1"/>
    <col min="3" max="3" width="9.140625" style="145" customWidth="1"/>
    <col min="4" max="4" width="15.8515625" style="145" customWidth="1"/>
    <col min="5" max="16384" width="9.140625" style="141" customWidth="1"/>
  </cols>
  <sheetData>
    <row r="1" spans="1:4" ht="37.5">
      <c r="A1" s="141" t="s">
        <v>43</v>
      </c>
      <c r="B1" s="142" t="s">
        <v>389</v>
      </c>
      <c r="C1" s="143" t="s">
        <v>807</v>
      </c>
      <c r="D1" s="143" t="s">
        <v>808</v>
      </c>
    </row>
    <row r="2" spans="1:4" ht="12">
      <c r="A2" s="141" t="s">
        <v>368</v>
      </c>
      <c r="B2" s="144">
        <v>36526</v>
      </c>
      <c r="C2" s="69">
        <v>203442</v>
      </c>
      <c r="D2" s="69">
        <v>227371</v>
      </c>
    </row>
    <row r="3" spans="1:4" ht="12">
      <c r="A3" s="141" t="s">
        <v>369</v>
      </c>
      <c r="B3" s="144">
        <v>36557</v>
      </c>
      <c r="C3" s="69">
        <v>199261</v>
      </c>
      <c r="D3" s="69">
        <v>228766</v>
      </c>
    </row>
    <row r="4" spans="1:4" ht="12">
      <c r="A4" s="141" t="s">
        <v>370</v>
      </c>
      <c r="B4" s="144">
        <v>36586</v>
      </c>
      <c r="C4" s="69">
        <v>232490</v>
      </c>
      <c r="D4" s="69">
        <v>230128</v>
      </c>
    </row>
    <row r="5" spans="1:4" ht="12">
      <c r="A5" s="141" t="s">
        <v>372</v>
      </c>
      <c r="B5" s="144">
        <v>36617</v>
      </c>
      <c r="C5" s="69">
        <v>227698</v>
      </c>
      <c r="D5" s="69">
        <v>228911</v>
      </c>
    </row>
    <row r="6" spans="1:4" ht="12">
      <c r="A6" s="141" t="s">
        <v>373</v>
      </c>
      <c r="B6" s="144">
        <v>36647</v>
      </c>
      <c r="C6" s="69">
        <v>242501</v>
      </c>
      <c r="D6" s="69">
        <v>229811</v>
      </c>
    </row>
    <row r="7" spans="1:4" ht="12">
      <c r="A7" s="141" t="s">
        <v>374</v>
      </c>
      <c r="B7" s="144">
        <v>36678</v>
      </c>
      <c r="C7" s="69">
        <v>242963</v>
      </c>
      <c r="D7" s="69">
        <v>230022</v>
      </c>
    </row>
    <row r="8" spans="1:4" ht="12">
      <c r="A8" s="141" t="s">
        <v>377</v>
      </c>
      <c r="B8" s="144">
        <v>36708</v>
      </c>
      <c r="C8" s="69">
        <v>245140</v>
      </c>
      <c r="D8" s="69">
        <v>228876</v>
      </c>
    </row>
    <row r="9" spans="1:4" ht="12">
      <c r="A9" s="141" t="s">
        <v>378</v>
      </c>
      <c r="B9" s="144">
        <v>36739</v>
      </c>
      <c r="C9" s="69">
        <v>247832</v>
      </c>
      <c r="D9" s="69">
        <v>229220</v>
      </c>
    </row>
    <row r="10" spans="1:4" ht="12">
      <c r="A10" s="141" t="s">
        <v>379</v>
      </c>
      <c r="B10" s="144">
        <v>36770</v>
      </c>
      <c r="C10" s="69">
        <v>227899</v>
      </c>
      <c r="D10" s="69">
        <v>231196</v>
      </c>
    </row>
    <row r="11" spans="1:4" ht="12">
      <c r="A11" s="141" t="s">
        <v>381</v>
      </c>
      <c r="B11" s="144">
        <v>36800</v>
      </c>
      <c r="C11" s="69">
        <v>236491</v>
      </c>
      <c r="D11" s="69">
        <v>230541</v>
      </c>
    </row>
    <row r="12" spans="1:4" ht="12">
      <c r="A12" s="141" t="s">
        <v>382</v>
      </c>
      <c r="B12" s="144">
        <v>36831</v>
      </c>
      <c r="C12" s="69">
        <v>222819</v>
      </c>
      <c r="D12" s="69">
        <v>229592</v>
      </c>
    </row>
    <row r="13" spans="1:4" ht="12">
      <c r="A13" s="141" t="s">
        <v>383</v>
      </c>
      <c r="B13" s="144">
        <v>36861</v>
      </c>
      <c r="C13" s="69">
        <v>218390</v>
      </c>
      <c r="D13" s="69">
        <v>224159</v>
      </c>
    </row>
    <row r="14" spans="1:4" ht="12">
      <c r="A14" s="141" t="s">
        <v>368</v>
      </c>
      <c r="B14" s="144">
        <v>36892</v>
      </c>
      <c r="C14" s="69">
        <v>209685</v>
      </c>
      <c r="D14" s="69">
        <v>231513</v>
      </c>
    </row>
    <row r="15" spans="1:4" ht="12">
      <c r="A15" s="141" t="s">
        <v>369</v>
      </c>
      <c r="B15" s="144">
        <v>36923</v>
      </c>
      <c r="C15" s="69">
        <v>200876</v>
      </c>
      <c r="D15" s="69">
        <v>230677</v>
      </c>
    </row>
    <row r="16" spans="1:4" ht="12">
      <c r="A16" s="141" t="s">
        <v>370</v>
      </c>
      <c r="B16" s="144">
        <v>36951</v>
      </c>
      <c r="C16" s="69">
        <v>232587</v>
      </c>
      <c r="D16" s="69">
        <v>231162</v>
      </c>
    </row>
    <row r="17" spans="1:4" ht="12">
      <c r="A17" s="141" t="s">
        <v>372</v>
      </c>
      <c r="B17" s="144">
        <v>36982</v>
      </c>
      <c r="C17" s="69">
        <v>232513</v>
      </c>
      <c r="D17" s="69">
        <v>233105</v>
      </c>
    </row>
    <row r="18" spans="1:4" ht="12">
      <c r="A18" s="141" t="s">
        <v>373</v>
      </c>
      <c r="B18" s="144">
        <v>37012</v>
      </c>
      <c r="C18" s="69">
        <v>245357</v>
      </c>
      <c r="D18" s="69">
        <v>232119</v>
      </c>
    </row>
    <row r="19" spans="1:4" ht="12">
      <c r="A19" s="141" t="s">
        <v>374</v>
      </c>
      <c r="B19" s="144">
        <v>37043</v>
      </c>
      <c r="C19" s="69">
        <v>243498</v>
      </c>
      <c r="D19" s="69">
        <v>231595</v>
      </c>
    </row>
    <row r="20" spans="1:4" ht="12">
      <c r="A20" s="141" t="s">
        <v>377</v>
      </c>
      <c r="B20" s="144">
        <v>37073</v>
      </c>
      <c r="C20" s="69">
        <v>250363</v>
      </c>
      <c r="D20" s="69">
        <v>233103</v>
      </c>
    </row>
    <row r="21" spans="1:4" ht="12">
      <c r="A21" s="141" t="s">
        <v>378</v>
      </c>
      <c r="B21" s="144">
        <v>37104</v>
      </c>
      <c r="C21" s="69">
        <v>253274</v>
      </c>
      <c r="D21" s="69">
        <v>233333</v>
      </c>
    </row>
    <row r="22" spans="1:4" ht="12">
      <c r="A22" s="141" t="s">
        <v>379</v>
      </c>
      <c r="B22" s="144">
        <v>37135</v>
      </c>
      <c r="C22" s="69">
        <v>226312</v>
      </c>
      <c r="D22" s="69">
        <v>232198</v>
      </c>
    </row>
    <row r="23" spans="1:4" ht="12">
      <c r="A23" s="141" t="s">
        <v>381</v>
      </c>
      <c r="B23" s="144">
        <v>37165</v>
      </c>
      <c r="C23" s="69">
        <v>241050</v>
      </c>
      <c r="D23" s="69">
        <v>233816</v>
      </c>
    </row>
    <row r="24" spans="1:4" ht="12">
      <c r="A24" s="141" t="s">
        <v>382</v>
      </c>
      <c r="B24" s="144">
        <v>37196</v>
      </c>
      <c r="C24" s="69">
        <v>230511</v>
      </c>
      <c r="D24" s="69">
        <v>236540</v>
      </c>
    </row>
    <row r="25" spans="1:4" ht="12">
      <c r="A25" s="141" t="s">
        <v>383</v>
      </c>
      <c r="B25" s="144">
        <v>37226</v>
      </c>
      <c r="C25" s="69">
        <v>229584</v>
      </c>
      <c r="D25" s="69">
        <v>236915</v>
      </c>
    </row>
    <row r="26" spans="1:4" ht="12">
      <c r="A26" s="141" t="s">
        <v>368</v>
      </c>
      <c r="B26" s="144">
        <v>37257</v>
      </c>
      <c r="C26" s="69">
        <v>215215</v>
      </c>
      <c r="D26" s="69">
        <v>236515</v>
      </c>
    </row>
    <row r="27" spans="1:4" ht="12">
      <c r="A27" s="141" t="s">
        <v>369</v>
      </c>
      <c r="B27" s="144">
        <v>37288</v>
      </c>
      <c r="C27" s="69">
        <v>208237</v>
      </c>
      <c r="D27" s="69">
        <v>238142</v>
      </c>
    </row>
    <row r="28" spans="1:4" ht="12">
      <c r="A28" s="141" t="s">
        <v>370</v>
      </c>
      <c r="B28" s="144">
        <v>37316</v>
      </c>
      <c r="C28" s="69">
        <v>236070</v>
      </c>
      <c r="D28" s="69">
        <v>235521</v>
      </c>
    </row>
    <row r="29" spans="1:4" ht="12">
      <c r="A29" s="141" t="s">
        <v>372</v>
      </c>
      <c r="B29" s="144">
        <v>37347</v>
      </c>
      <c r="C29" s="69">
        <v>237226</v>
      </c>
      <c r="D29" s="69">
        <v>236575</v>
      </c>
    </row>
    <row r="30" spans="1:4" ht="12">
      <c r="A30" s="141" t="s">
        <v>373</v>
      </c>
      <c r="B30" s="144">
        <v>37377</v>
      </c>
      <c r="C30" s="69">
        <v>251746</v>
      </c>
      <c r="D30" s="69">
        <v>237382</v>
      </c>
    </row>
    <row r="31" spans="1:4" ht="12">
      <c r="A31" s="141" t="s">
        <v>374</v>
      </c>
      <c r="B31" s="144">
        <v>37408</v>
      </c>
      <c r="C31" s="69">
        <v>247868</v>
      </c>
      <c r="D31" s="69">
        <v>237963</v>
      </c>
    </row>
    <row r="32" spans="1:4" ht="12">
      <c r="A32" s="141" t="s">
        <v>377</v>
      </c>
      <c r="B32" s="144">
        <v>37438</v>
      </c>
      <c r="C32" s="69">
        <v>256392</v>
      </c>
      <c r="D32" s="69">
        <v>237841</v>
      </c>
    </row>
    <row r="33" spans="1:4" ht="12">
      <c r="A33" s="141" t="s">
        <v>378</v>
      </c>
      <c r="B33" s="144">
        <v>37469</v>
      </c>
      <c r="C33" s="69">
        <v>258666</v>
      </c>
      <c r="D33" s="69">
        <v>239676</v>
      </c>
    </row>
    <row r="34" spans="1:4" ht="12">
      <c r="A34" s="141" t="s">
        <v>379</v>
      </c>
      <c r="B34" s="144">
        <v>37500</v>
      </c>
      <c r="C34" s="69">
        <v>233625</v>
      </c>
      <c r="D34" s="69">
        <v>239782</v>
      </c>
    </row>
    <row r="35" spans="1:4" ht="12">
      <c r="A35" s="141" t="s">
        <v>381</v>
      </c>
      <c r="B35" s="144">
        <v>37530</v>
      </c>
      <c r="C35" s="69">
        <v>245556</v>
      </c>
      <c r="D35" s="69">
        <v>237790</v>
      </c>
    </row>
    <row r="36" spans="1:4" ht="12">
      <c r="A36" s="141" t="s">
        <v>382</v>
      </c>
      <c r="B36" s="144">
        <v>37561</v>
      </c>
      <c r="C36" s="69">
        <v>230648</v>
      </c>
      <c r="D36" s="69">
        <v>238723</v>
      </c>
    </row>
    <row r="37" spans="1:4" ht="12">
      <c r="A37" s="141" t="s">
        <v>383</v>
      </c>
      <c r="B37" s="144">
        <v>37591</v>
      </c>
      <c r="C37" s="69">
        <v>234260</v>
      </c>
      <c r="D37" s="69">
        <v>239812</v>
      </c>
    </row>
    <row r="38" spans="1:4" ht="12">
      <c r="A38" s="141" t="s">
        <v>368</v>
      </c>
      <c r="B38" s="144">
        <v>37622</v>
      </c>
      <c r="C38" s="69">
        <v>218534</v>
      </c>
      <c r="D38" s="69">
        <v>238793</v>
      </c>
    </row>
    <row r="39" spans="1:4" ht="12">
      <c r="A39" s="141" t="s">
        <v>369</v>
      </c>
      <c r="B39" s="144">
        <v>37653</v>
      </c>
      <c r="C39" s="69">
        <v>203677</v>
      </c>
      <c r="D39" s="69">
        <v>233606</v>
      </c>
    </row>
    <row r="40" spans="1:4" ht="12">
      <c r="A40" s="141" t="s">
        <v>370</v>
      </c>
      <c r="B40" s="144">
        <v>37681</v>
      </c>
      <c r="C40" s="69">
        <v>236679</v>
      </c>
      <c r="D40" s="69">
        <v>237048</v>
      </c>
    </row>
    <row r="41" spans="1:4" ht="12">
      <c r="A41" s="141" t="s">
        <v>372</v>
      </c>
      <c r="B41" s="144">
        <v>37712</v>
      </c>
      <c r="C41" s="69">
        <v>239415</v>
      </c>
      <c r="D41" s="69">
        <v>237885</v>
      </c>
    </row>
    <row r="42" spans="1:4" ht="12">
      <c r="A42" s="141" t="s">
        <v>373</v>
      </c>
      <c r="B42" s="144">
        <v>37742</v>
      </c>
      <c r="C42" s="69">
        <v>253244</v>
      </c>
      <c r="D42" s="69">
        <v>239855</v>
      </c>
    </row>
    <row r="43" spans="1:4" ht="12">
      <c r="A43" s="141" t="s">
        <v>374</v>
      </c>
      <c r="B43" s="144">
        <v>37773</v>
      </c>
      <c r="C43" s="69">
        <v>252145</v>
      </c>
      <c r="D43" s="69">
        <v>241625</v>
      </c>
    </row>
    <row r="44" spans="1:4" ht="12">
      <c r="A44" s="141" t="s">
        <v>377</v>
      </c>
      <c r="B44" s="144">
        <v>37803</v>
      </c>
      <c r="C44" s="69">
        <v>262105</v>
      </c>
      <c r="D44" s="69">
        <v>243247</v>
      </c>
    </row>
    <row r="45" spans="1:4" ht="12">
      <c r="A45" s="141" t="s">
        <v>378</v>
      </c>
      <c r="B45" s="144">
        <v>37834</v>
      </c>
      <c r="C45" s="69">
        <v>260687</v>
      </c>
      <c r="D45" s="69">
        <v>242933</v>
      </c>
    </row>
    <row r="46" spans="1:4" ht="12">
      <c r="A46" s="141" t="s">
        <v>379</v>
      </c>
      <c r="B46" s="144">
        <v>37865</v>
      </c>
      <c r="C46" s="69">
        <v>237451</v>
      </c>
      <c r="D46" s="69">
        <v>243321</v>
      </c>
    </row>
    <row r="47" spans="1:4" ht="12">
      <c r="A47" s="141" t="s">
        <v>381</v>
      </c>
      <c r="B47" s="144">
        <v>37895</v>
      </c>
      <c r="C47" s="69">
        <v>254048</v>
      </c>
      <c r="D47" s="69">
        <v>245287</v>
      </c>
    </row>
    <row r="48" spans="1:4" ht="12">
      <c r="A48" s="141" t="s">
        <v>382</v>
      </c>
      <c r="B48" s="144">
        <v>37926</v>
      </c>
      <c r="C48" s="69">
        <v>233698</v>
      </c>
      <c r="D48" s="69">
        <v>243550</v>
      </c>
    </row>
    <row r="49" spans="1:4" ht="12">
      <c r="A49" s="141" t="s">
        <v>383</v>
      </c>
      <c r="B49" s="144">
        <v>37956</v>
      </c>
      <c r="C49" s="69">
        <v>238538</v>
      </c>
      <c r="D49" s="69">
        <v>243259</v>
      </c>
    </row>
    <row r="50" spans="1:4" ht="12">
      <c r="A50" s="141" t="s">
        <v>368</v>
      </c>
      <c r="B50" s="144">
        <v>37987</v>
      </c>
      <c r="C50" s="69">
        <v>222450</v>
      </c>
      <c r="D50" s="69">
        <v>243580</v>
      </c>
    </row>
    <row r="51" spans="1:4" ht="12">
      <c r="A51" s="141" t="s">
        <v>369</v>
      </c>
      <c r="B51" s="144">
        <v>38018</v>
      </c>
      <c r="C51" s="69">
        <v>213709</v>
      </c>
      <c r="D51" s="69">
        <v>244586</v>
      </c>
    </row>
    <row r="52" spans="1:4" ht="12">
      <c r="A52" s="141" t="s">
        <v>370</v>
      </c>
      <c r="B52" s="144">
        <v>38047</v>
      </c>
      <c r="C52" s="69">
        <v>251403</v>
      </c>
      <c r="D52" s="69">
        <v>248871</v>
      </c>
    </row>
    <row r="53" spans="1:4" ht="12">
      <c r="A53" s="141" t="s">
        <v>372</v>
      </c>
      <c r="B53" s="144">
        <v>38078</v>
      </c>
      <c r="C53" s="69">
        <v>250968</v>
      </c>
      <c r="D53" s="69">
        <v>248345</v>
      </c>
    </row>
    <row r="54" spans="1:4" ht="12">
      <c r="A54" s="141" t="s">
        <v>373</v>
      </c>
      <c r="B54" s="144">
        <v>38108</v>
      </c>
      <c r="C54" s="69">
        <v>257235</v>
      </c>
      <c r="D54" s="69">
        <v>246270</v>
      </c>
    </row>
    <row r="55" spans="1:4" ht="12">
      <c r="A55" s="141" t="s">
        <v>374</v>
      </c>
      <c r="B55" s="144">
        <v>38139</v>
      </c>
      <c r="C55" s="69">
        <v>257383</v>
      </c>
      <c r="D55" s="69">
        <v>245017</v>
      </c>
    </row>
    <row r="56" spans="1:4" ht="12">
      <c r="A56" s="141" t="s">
        <v>377</v>
      </c>
      <c r="B56" s="144">
        <v>38169</v>
      </c>
      <c r="C56" s="69">
        <v>265969</v>
      </c>
      <c r="D56" s="69">
        <v>247632</v>
      </c>
    </row>
    <row r="57" spans="1:4" ht="12">
      <c r="A57" s="141" t="s">
        <v>378</v>
      </c>
      <c r="B57" s="144">
        <v>38200</v>
      </c>
      <c r="C57" s="69">
        <v>262836</v>
      </c>
      <c r="D57" s="69">
        <v>247507</v>
      </c>
    </row>
    <row r="58" spans="1:4" ht="12">
      <c r="A58" s="141" t="s">
        <v>379</v>
      </c>
      <c r="B58" s="144">
        <v>38231</v>
      </c>
      <c r="C58" s="69">
        <v>243515</v>
      </c>
      <c r="D58" s="69">
        <v>247893</v>
      </c>
    </row>
    <row r="59" spans="1:4" ht="12">
      <c r="A59" s="141" t="s">
        <v>381</v>
      </c>
      <c r="B59" s="144">
        <v>38261</v>
      </c>
      <c r="C59" s="69">
        <v>254496</v>
      </c>
      <c r="D59" s="69">
        <v>247874</v>
      </c>
    </row>
    <row r="60" spans="1:4" ht="12">
      <c r="A60" s="141" t="s">
        <v>382</v>
      </c>
      <c r="B60" s="144">
        <v>38292</v>
      </c>
      <c r="C60" s="69">
        <v>239796</v>
      </c>
      <c r="D60" s="69">
        <v>247828</v>
      </c>
    </row>
    <row r="61" spans="1:4" ht="12">
      <c r="A61" s="141" t="s">
        <v>383</v>
      </c>
      <c r="B61" s="144">
        <v>38322</v>
      </c>
      <c r="C61" s="69">
        <v>245029</v>
      </c>
      <c r="D61" s="69">
        <v>248608</v>
      </c>
    </row>
    <row r="62" spans="1:4" ht="12">
      <c r="A62" s="141" t="s">
        <v>368</v>
      </c>
      <c r="B62" s="144">
        <v>38353</v>
      </c>
      <c r="C62" s="69">
        <v>224072</v>
      </c>
      <c r="D62" s="69">
        <v>247439</v>
      </c>
    </row>
    <row r="63" spans="1:4" ht="12">
      <c r="A63" s="141" t="s">
        <v>369</v>
      </c>
      <c r="B63" s="144">
        <v>38384</v>
      </c>
      <c r="C63" s="69">
        <v>219970</v>
      </c>
      <c r="D63" s="69">
        <v>250057</v>
      </c>
    </row>
    <row r="64" spans="1:4" ht="12">
      <c r="A64" s="141" t="s">
        <v>370</v>
      </c>
      <c r="B64" s="144">
        <v>38412</v>
      </c>
      <c r="C64" s="69">
        <v>253182</v>
      </c>
      <c r="D64" s="69">
        <v>249145</v>
      </c>
    </row>
    <row r="65" spans="1:4" ht="12">
      <c r="A65" s="141" t="s">
        <v>372</v>
      </c>
      <c r="B65" s="144">
        <v>38443</v>
      </c>
      <c r="C65" s="69">
        <v>250860</v>
      </c>
      <c r="D65" s="69">
        <v>249004</v>
      </c>
    </row>
    <row r="66" spans="1:4" ht="12">
      <c r="A66" s="141" t="s">
        <v>373</v>
      </c>
      <c r="B66" s="144">
        <v>38473</v>
      </c>
      <c r="C66" s="69">
        <v>262678</v>
      </c>
      <c r="D66" s="69">
        <v>250651</v>
      </c>
    </row>
    <row r="67" spans="1:4" ht="12">
      <c r="A67" s="141" t="s">
        <v>374</v>
      </c>
      <c r="B67" s="144">
        <v>38504</v>
      </c>
      <c r="C67" s="69">
        <v>263816</v>
      </c>
      <c r="D67" s="69">
        <v>251304</v>
      </c>
    </row>
    <row r="68" spans="1:4" ht="12">
      <c r="A68" s="141" t="s">
        <v>377</v>
      </c>
      <c r="B68" s="144">
        <v>38534</v>
      </c>
      <c r="C68" s="69">
        <v>267025</v>
      </c>
      <c r="D68" s="69">
        <v>250626</v>
      </c>
    </row>
    <row r="69" spans="1:4" ht="12">
      <c r="A69" s="141" t="s">
        <v>378</v>
      </c>
      <c r="B69" s="144">
        <v>38565</v>
      </c>
      <c r="C69" s="69">
        <v>265323</v>
      </c>
      <c r="D69" s="69">
        <v>249504</v>
      </c>
    </row>
    <row r="70" spans="1:4" ht="12">
      <c r="A70" s="141" t="s">
        <v>379</v>
      </c>
      <c r="B70" s="144">
        <v>38596</v>
      </c>
      <c r="C70" s="69">
        <v>242240</v>
      </c>
      <c r="D70" s="69">
        <v>245977</v>
      </c>
    </row>
    <row r="71" spans="1:4" ht="12">
      <c r="A71" s="141" t="s">
        <v>381</v>
      </c>
      <c r="B71" s="144">
        <v>38626</v>
      </c>
      <c r="C71" s="69">
        <v>251419</v>
      </c>
      <c r="D71" s="69">
        <v>246117</v>
      </c>
    </row>
    <row r="72" spans="1:4" ht="12">
      <c r="A72" s="141" t="s">
        <v>382</v>
      </c>
      <c r="B72" s="144">
        <v>38657</v>
      </c>
      <c r="C72" s="69">
        <v>243056</v>
      </c>
      <c r="D72" s="69">
        <v>250554</v>
      </c>
    </row>
    <row r="73" spans="1:4" ht="12">
      <c r="A73" s="141" t="s">
        <v>383</v>
      </c>
      <c r="B73" s="144">
        <v>38687</v>
      </c>
      <c r="C73" s="69">
        <v>245787</v>
      </c>
      <c r="D73" s="69">
        <v>250389</v>
      </c>
    </row>
    <row r="74" spans="1:4" ht="12">
      <c r="A74" s="141" t="s">
        <v>368</v>
      </c>
      <c r="B74" s="144">
        <v>38718</v>
      </c>
      <c r="C74" s="69">
        <v>233282</v>
      </c>
      <c r="D74" s="69">
        <v>255314</v>
      </c>
    </row>
    <row r="75" spans="1:4" ht="12">
      <c r="A75" s="141" t="s">
        <v>369</v>
      </c>
      <c r="B75" s="144">
        <v>38749</v>
      </c>
      <c r="C75" s="69">
        <v>220711</v>
      </c>
      <c r="D75" s="69">
        <v>250841</v>
      </c>
    </row>
    <row r="76" spans="1:4" ht="12">
      <c r="A76" s="141" t="s">
        <v>370</v>
      </c>
      <c r="B76" s="144">
        <v>38777</v>
      </c>
      <c r="C76" s="69">
        <v>256623</v>
      </c>
      <c r="D76" s="69">
        <v>250832</v>
      </c>
    </row>
    <row r="77" spans="1:4" ht="12">
      <c r="A77" s="141" t="s">
        <v>372</v>
      </c>
      <c r="B77" s="144">
        <v>38808</v>
      </c>
      <c r="C77" s="69">
        <v>250644</v>
      </c>
      <c r="D77" s="69">
        <v>250591</v>
      </c>
    </row>
    <row r="78" spans="1:4" ht="12">
      <c r="A78" s="141" t="s">
        <v>373</v>
      </c>
      <c r="B78" s="144">
        <v>38838</v>
      </c>
      <c r="C78" s="69">
        <v>263370</v>
      </c>
      <c r="D78" s="69">
        <v>250104</v>
      </c>
    </row>
    <row r="79" spans="1:4" ht="12">
      <c r="A79" s="141" t="s">
        <v>374</v>
      </c>
      <c r="B79" s="144">
        <v>38869</v>
      </c>
      <c r="C79" s="69">
        <v>263782</v>
      </c>
      <c r="D79" s="69">
        <v>250410</v>
      </c>
    </row>
    <row r="80" spans="1:4" ht="12">
      <c r="A80" s="141" t="s">
        <v>377</v>
      </c>
      <c r="B80" s="144">
        <v>38899</v>
      </c>
      <c r="C80" s="69">
        <v>263421</v>
      </c>
      <c r="D80" s="69">
        <v>249231</v>
      </c>
    </row>
    <row r="81" spans="1:4" ht="12">
      <c r="A81" s="141" t="s">
        <v>378</v>
      </c>
      <c r="B81" s="144">
        <v>38930</v>
      </c>
      <c r="C81" s="69">
        <v>265206</v>
      </c>
      <c r="D81" s="69">
        <v>249332</v>
      </c>
    </row>
    <row r="82" spans="1:4" ht="12">
      <c r="A82" s="141" t="s">
        <v>379</v>
      </c>
      <c r="B82" s="144">
        <v>38961</v>
      </c>
      <c r="C82" s="69">
        <v>245605</v>
      </c>
      <c r="D82" s="69">
        <v>250526</v>
      </c>
    </row>
    <row r="83" spans="1:4" ht="12">
      <c r="A83" s="141" t="s">
        <v>381</v>
      </c>
      <c r="B83" s="144">
        <v>38991</v>
      </c>
      <c r="C83" s="69">
        <v>257939</v>
      </c>
      <c r="D83" s="69">
        <v>251665</v>
      </c>
    </row>
    <row r="84" spans="1:4" ht="12">
      <c r="A84" s="141" t="s">
        <v>382</v>
      </c>
      <c r="B84" s="144">
        <v>39022</v>
      </c>
      <c r="C84" s="69">
        <v>245346</v>
      </c>
      <c r="D84" s="69">
        <v>252636</v>
      </c>
    </row>
    <row r="85" spans="1:4" ht="12">
      <c r="A85" s="141" t="s">
        <v>383</v>
      </c>
      <c r="B85" s="144">
        <v>39052</v>
      </c>
      <c r="C85" s="69">
        <v>248187</v>
      </c>
      <c r="D85" s="69">
        <v>253946</v>
      </c>
    </row>
    <row r="86" spans="1:4" ht="12">
      <c r="A86" s="141" t="s">
        <v>368</v>
      </c>
      <c r="B86" s="144">
        <v>39083</v>
      </c>
      <c r="C86" s="69">
        <v>233621</v>
      </c>
      <c r="D86" s="69">
        <v>254102</v>
      </c>
    </row>
    <row r="87" spans="1:4" ht="12">
      <c r="A87" s="141" t="s">
        <v>369</v>
      </c>
      <c r="B87" s="144">
        <v>39114</v>
      </c>
      <c r="C87" s="69">
        <v>219232</v>
      </c>
      <c r="D87" s="69">
        <v>249453</v>
      </c>
    </row>
    <row r="88" spans="1:4" ht="12">
      <c r="A88" s="141" t="s">
        <v>370</v>
      </c>
      <c r="B88" s="144">
        <v>39142</v>
      </c>
      <c r="C88" s="69">
        <v>259638</v>
      </c>
      <c r="D88" s="69">
        <v>254416</v>
      </c>
    </row>
    <row r="89" spans="1:4" ht="12">
      <c r="A89" s="141" t="s">
        <v>372</v>
      </c>
      <c r="B89" s="144">
        <v>39173</v>
      </c>
      <c r="C89" s="69">
        <v>252595</v>
      </c>
      <c r="D89" s="69">
        <v>251637</v>
      </c>
    </row>
    <row r="90" spans="1:4" ht="12">
      <c r="A90" s="141" t="s">
        <v>373</v>
      </c>
      <c r="B90" s="144">
        <v>39203</v>
      </c>
      <c r="C90" s="69">
        <v>267574</v>
      </c>
      <c r="D90" s="69">
        <v>253987</v>
      </c>
    </row>
    <row r="91" spans="1:4" ht="12">
      <c r="A91" s="141" t="s">
        <v>374</v>
      </c>
      <c r="B91" s="144">
        <v>39234</v>
      </c>
      <c r="C91" s="69">
        <v>265374</v>
      </c>
      <c r="D91" s="69">
        <v>253141</v>
      </c>
    </row>
    <row r="92" spans="1:4" ht="12">
      <c r="A92" s="141" t="s">
        <v>377</v>
      </c>
      <c r="B92" s="144">
        <v>39264</v>
      </c>
      <c r="C92" s="69">
        <v>267106</v>
      </c>
      <c r="D92" s="69">
        <v>252582</v>
      </c>
    </row>
    <row r="93" spans="1:4" ht="12">
      <c r="A93" s="141" t="s">
        <v>378</v>
      </c>
      <c r="B93" s="144">
        <v>39295</v>
      </c>
      <c r="C93" s="69">
        <v>271225</v>
      </c>
      <c r="D93" s="69">
        <v>254112</v>
      </c>
    </row>
    <row r="94" spans="1:4" ht="12">
      <c r="A94" s="141" t="s">
        <v>379</v>
      </c>
      <c r="B94" s="144">
        <v>39326</v>
      </c>
      <c r="C94" s="69">
        <v>245965</v>
      </c>
      <c r="D94" s="69">
        <v>253292</v>
      </c>
    </row>
    <row r="95" spans="1:4" ht="12">
      <c r="A95" s="141" t="s">
        <v>381</v>
      </c>
      <c r="B95" s="144">
        <v>39356</v>
      </c>
      <c r="C95" s="69">
        <v>261423</v>
      </c>
      <c r="D95" s="69">
        <v>253893</v>
      </c>
    </row>
    <row r="96" spans="1:4" ht="12">
      <c r="A96" s="141" t="s">
        <v>382</v>
      </c>
      <c r="B96" s="144">
        <v>39387</v>
      </c>
      <c r="C96" s="69">
        <v>245787</v>
      </c>
      <c r="D96" s="69">
        <v>252083</v>
      </c>
    </row>
    <row r="97" spans="1:4" ht="12">
      <c r="A97" s="141" t="s">
        <v>383</v>
      </c>
      <c r="B97" s="144">
        <v>39417</v>
      </c>
      <c r="C97" s="69">
        <v>240281</v>
      </c>
      <c r="D97" s="69">
        <v>247536</v>
      </c>
    </row>
    <row r="98" spans="1:4" ht="12">
      <c r="A98" s="141" t="s">
        <v>368</v>
      </c>
      <c r="B98" s="144">
        <v>39448</v>
      </c>
      <c r="C98" s="69">
        <v>232920</v>
      </c>
      <c r="D98" s="69">
        <v>252712</v>
      </c>
    </row>
    <row r="99" spans="1:4" ht="12">
      <c r="A99" s="141" t="s">
        <v>369</v>
      </c>
      <c r="B99" s="144">
        <v>39479</v>
      </c>
      <c r="C99" s="69">
        <v>221336</v>
      </c>
      <c r="D99" s="69">
        <v>250642</v>
      </c>
    </row>
    <row r="100" spans="1:4" ht="12">
      <c r="A100" s="141" t="s">
        <v>370</v>
      </c>
      <c r="B100" s="144">
        <v>39508</v>
      </c>
      <c r="C100" s="69">
        <v>252343</v>
      </c>
      <c r="D100" s="69">
        <v>249346</v>
      </c>
    </row>
    <row r="101" spans="1:4" ht="12">
      <c r="A101" s="141" t="s">
        <v>372</v>
      </c>
      <c r="B101" s="144">
        <v>39539</v>
      </c>
      <c r="C101" s="69">
        <v>252088</v>
      </c>
      <c r="D101" s="69">
        <v>249110</v>
      </c>
    </row>
    <row r="102" spans="1:4" ht="12">
      <c r="A102" s="141" t="s">
        <v>373</v>
      </c>
      <c r="B102" s="144">
        <v>39569</v>
      </c>
      <c r="C102" s="69">
        <v>261466</v>
      </c>
      <c r="D102" s="69">
        <v>248361</v>
      </c>
    </row>
    <row r="103" spans="1:4" ht="12">
      <c r="A103" s="141" t="s">
        <v>374</v>
      </c>
      <c r="B103" s="144">
        <v>39600</v>
      </c>
      <c r="C103" s="69">
        <v>257484</v>
      </c>
      <c r="D103" s="69">
        <v>246865</v>
      </c>
    </row>
    <row r="104" spans="1:4" ht="12">
      <c r="A104" s="141" t="s">
        <v>377</v>
      </c>
      <c r="B104" s="144">
        <v>39630</v>
      </c>
      <c r="C104" s="69">
        <v>261600</v>
      </c>
      <c r="D104" s="69">
        <v>245543</v>
      </c>
    </row>
    <row r="105" spans="1:4" ht="12">
      <c r="A105" s="141" t="s">
        <v>378</v>
      </c>
      <c r="B105" s="144">
        <v>39661</v>
      </c>
      <c r="C105" s="69">
        <v>260609</v>
      </c>
      <c r="D105" s="69">
        <v>244832</v>
      </c>
    </row>
    <row r="106" spans="1:4" ht="12">
      <c r="A106" s="141" t="s">
        <v>379</v>
      </c>
      <c r="B106" s="144">
        <v>39692</v>
      </c>
      <c r="C106" s="69">
        <v>239607</v>
      </c>
      <c r="D106" s="69">
        <v>246089</v>
      </c>
    </row>
    <row r="107" spans="1:4" ht="12">
      <c r="A107" s="141" t="s">
        <v>381</v>
      </c>
      <c r="B107" s="144">
        <v>39722</v>
      </c>
      <c r="C107" s="69">
        <v>255848</v>
      </c>
      <c r="D107" s="69">
        <v>246671</v>
      </c>
    </row>
    <row r="108" spans="1:4" ht="12">
      <c r="A108" s="141" t="s">
        <v>382</v>
      </c>
      <c r="B108" s="144">
        <v>39753</v>
      </c>
      <c r="C108" s="69">
        <v>236465</v>
      </c>
      <c r="D108" s="69">
        <v>246374</v>
      </c>
    </row>
    <row r="109" spans="1:4" ht="12">
      <c r="A109" s="141" t="s">
        <v>383</v>
      </c>
      <c r="B109" s="144">
        <v>39783</v>
      </c>
      <c r="C109" s="69">
        <v>241742</v>
      </c>
      <c r="D109" s="69">
        <v>246545</v>
      </c>
    </row>
    <row r="110" spans="1:4" ht="12">
      <c r="A110" s="141" t="s">
        <v>368</v>
      </c>
      <c r="B110" s="144">
        <v>39814</v>
      </c>
      <c r="C110" s="69">
        <v>225529</v>
      </c>
      <c r="D110" s="69">
        <v>245362</v>
      </c>
    </row>
    <row r="111" spans="1:4" ht="12">
      <c r="A111" s="141" t="s">
        <v>369</v>
      </c>
      <c r="B111" s="144">
        <v>39845</v>
      </c>
      <c r="C111" s="69">
        <v>217643</v>
      </c>
      <c r="D111" s="69">
        <v>248555</v>
      </c>
    </row>
    <row r="112" spans="1:4" ht="12">
      <c r="A112" s="141" t="s">
        <v>370</v>
      </c>
      <c r="B112" s="144">
        <v>39873</v>
      </c>
      <c r="C112" s="69">
        <v>249741</v>
      </c>
      <c r="D112" s="69">
        <v>245416</v>
      </c>
    </row>
    <row r="113" spans="1:4" ht="12">
      <c r="A113" s="141" t="s">
        <v>372</v>
      </c>
      <c r="B113" s="144">
        <v>39904</v>
      </c>
      <c r="C113" s="69">
        <v>251374</v>
      </c>
      <c r="D113" s="69">
        <v>247854</v>
      </c>
    </row>
    <row r="114" spans="1:4" ht="12">
      <c r="A114" s="141" t="s">
        <v>373</v>
      </c>
      <c r="B114" s="144">
        <v>39934</v>
      </c>
      <c r="C114" s="69">
        <v>258276</v>
      </c>
      <c r="D114" s="69">
        <v>246762</v>
      </c>
    </row>
    <row r="115" spans="1:4" ht="12">
      <c r="A115" s="141" t="s">
        <v>374</v>
      </c>
      <c r="B115" s="144">
        <v>39965</v>
      </c>
      <c r="C115" s="69">
        <v>258395</v>
      </c>
      <c r="D115" s="69">
        <v>246733</v>
      </c>
    </row>
    <row r="116" spans="1:4" ht="12">
      <c r="A116" s="141" t="s">
        <v>377</v>
      </c>
      <c r="B116" s="144">
        <v>39995</v>
      </c>
      <c r="C116" s="69">
        <v>264472</v>
      </c>
      <c r="D116" s="69">
        <v>247427</v>
      </c>
    </row>
    <row r="117" spans="1:4" ht="12">
      <c r="A117" s="141" t="s">
        <v>378</v>
      </c>
      <c r="B117" s="144">
        <v>40026</v>
      </c>
      <c r="C117" s="69">
        <v>260297</v>
      </c>
      <c r="D117" s="69">
        <v>247051</v>
      </c>
    </row>
    <row r="118" spans="1:4" ht="12">
      <c r="A118" s="141" t="s">
        <v>379</v>
      </c>
      <c r="B118" s="144">
        <v>40057</v>
      </c>
      <c r="C118" s="69">
        <v>241970</v>
      </c>
      <c r="D118" s="69">
        <v>246467</v>
      </c>
    </row>
    <row r="119" spans="1:4" ht="12">
      <c r="A119" s="141" t="s">
        <v>381</v>
      </c>
      <c r="B119" s="144">
        <v>40087</v>
      </c>
      <c r="C119" s="69">
        <v>252209</v>
      </c>
      <c r="D119" s="69">
        <v>244046</v>
      </c>
    </row>
    <row r="120" spans="1:4" ht="12">
      <c r="A120" s="141" t="s">
        <v>382</v>
      </c>
      <c r="B120" s="144">
        <v>40118</v>
      </c>
      <c r="C120" s="69">
        <v>237264</v>
      </c>
      <c r="D120" s="69">
        <v>246350</v>
      </c>
    </row>
    <row r="121" spans="1:4" ht="12">
      <c r="A121" s="141" t="s">
        <v>383</v>
      </c>
      <c r="B121" s="144">
        <v>40148</v>
      </c>
      <c r="C121" s="69">
        <v>239593</v>
      </c>
      <c r="D121" s="69">
        <v>244388</v>
      </c>
    </row>
    <row r="122" spans="1:4" ht="12">
      <c r="A122" s="141" t="s">
        <v>368</v>
      </c>
      <c r="B122" s="144">
        <v>40179</v>
      </c>
      <c r="C122" s="69">
        <v>220839</v>
      </c>
      <c r="D122" s="69">
        <v>242013</v>
      </c>
    </row>
    <row r="123" spans="1:4" ht="12">
      <c r="A123" s="141" t="s">
        <v>369</v>
      </c>
      <c r="B123" s="144">
        <v>40210</v>
      </c>
      <c r="C123" s="69">
        <v>210635</v>
      </c>
      <c r="D123" s="69">
        <v>241942</v>
      </c>
    </row>
    <row r="124" spans="1:4" ht="12">
      <c r="A124" s="141" t="s">
        <v>370</v>
      </c>
      <c r="B124" s="144">
        <v>40238</v>
      </c>
      <c r="C124" s="69">
        <v>254238</v>
      </c>
      <c r="D124" s="69">
        <v>248458</v>
      </c>
    </row>
    <row r="125" spans="1:4" ht="12">
      <c r="A125" s="141" t="s">
        <v>372</v>
      </c>
      <c r="B125" s="144">
        <v>40269</v>
      </c>
      <c r="C125" s="69">
        <v>253936</v>
      </c>
      <c r="D125" s="69">
        <v>249252</v>
      </c>
    </row>
    <row r="126" spans="1:4" ht="12">
      <c r="A126" s="141" t="s">
        <v>373</v>
      </c>
      <c r="B126" s="144">
        <v>40299</v>
      </c>
      <c r="C126" s="69">
        <v>256927</v>
      </c>
      <c r="D126" s="69">
        <v>247196</v>
      </c>
    </row>
    <row r="127" spans="1:4" ht="12">
      <c r="A127" s="141" t="s">
        <v>374</v>
      </c>
      <c r="B127" s="144">
        <v>40330</v>
      </c>
      <c r="C127" s="69">
        <v>260083</v>
      </c>
      <c r="D127" s="69">
        <v>247635</v>
      </c>
    </row>
    <row r="128" spans="1:4" ht="12">
      <c r="A128" s="141" t="s">
        <v>377</v>
      </c>
      <c r="B128" s="144">
        <v>40360</v>
      </c>
      <c r="C128" s="69">
        <v>265315</v>
      </c>
      <c r="D128" s="69">
        <v>249258</v>
      </c>
    </row>
    <row r="129" spans="1:4" ht="12">
      <c r="A129" s="141" t="s">
        <v>378</v>
      </c>
      <c r="B129" s="144">
        <v>40391</v>
      </c>
      <c r="C129" s="69">
        <v>263837</v>
      </c>
      <c r="D129" s="69">
        <v>249362</v>
      </c>
    </row>
    <row r="130" spans="1:4" ht="12">
      <c r="A130" s="141" t="s">
        <v>379</v>
      </c>
      <c r="B130" s="144">
        <v>40422</v>
      </c>
      <c r="C130" s="69">
        <v>244682</v>
      </c>
      <c r="D130" s="69">
        <v>249022</v>
      </c>
    </row>
    <row r="131" spans="1:4" ht="12">
      <c r="A131" s="141" t="s">
        <v>381</v>
      </c>
      <c r="B131" s="144">
        <v>40452</v>
      </c>
      <c r="C131" s="69">
        <v>256395</v>
      </c>
      <c r="D131" s="69">
        <v>249387</v>
      </c>
    </row>
    <row r="132" spans="1:4" ht="12">
      <c r="A132" s="141" t="s">
        <v>382</v>
      </c>
      <c r="B132" s="144">
        <v>40483</v>
      </c>
      <c r="C132" s="69">
        <v>239579</v>
      </c>
      <c r="D132" s="69">
        <v>247785</v>
      </c>
    </row>
    <row r="133" spans="1:4" ht="12">
      <c r="A133" s="141" t="s">
        <v>383</v>
      </c>
      <c r="B133" s="144">
        <v>40513</v>
      </c>
      <c r="C133" s="69">
        <v>240800</v>
      </c>
      <c r="D133" s="69">
        <v>244574</v>
      </c>
    </row>
    <row r="134" spans="1:4" ht="12">
      <c r="A134" s="141" t="s">
        <v>368</v>
      </c>
      <c r="B134" s="144">
        <v>40544</v>
      </c>
      <c r="C134" s="69">
        <v>223790</v>
      </c>
      <c r="D134" s="69">
        <v>246657</v>
      </c>
    </row>
    <row r="135" spans="1:4" ht="12">
      <c r="A135" s="141" t="s">
        <v>369</v>
      </c>
      <c r="B135" s="144">
        <v>40575</v>
      </c>
      <c r="C135" s="69">
        <v>213463</v>
      </c>
      <c r="D135" s="69">
        <v>245397</v>
      </c>
    </row>
    <row r="136" spans="1:4" ht="12">
      <c r="A136" s="141" t="s">
        <v>370</v>
      </c>
      <c r="B136" s="144">
        <v>40603</v>
      </c>
      <c r="C136" s="69">
        <v>253124</v>
      </c>
      <c r="D136" s="69">
        <v>246653</v>
      </c>
    </row>
    <row r="137" spans="1:4" ht="12">
      <c r="A137" s="141" t="s">
        <v>372</v>
      </c>
      <c r="B137" s="144">
        <v>40634</v>
      </c>
      <c r="C137" s="69">
        <v>249578</v>
      </c>
      <c r="D137" s="69">
        <v>245662</v>
      </c>
    </row>
    <row r="138" spans="1:4" ht="12">
      <c r="A138" s="141" t="s">
        <v>373</v>
      </c>
      <c r="B138" s="144">
        <v>40664</v>
      </c>
      <c r="C138" s="69">
        <v>254083</v>
      </c>
      <c r="D138" s="69">
        <v>243395</v>
      </c>
    </row>
    <row r="139" spans="1:4" ht="12">
      <c r="A139" s="141" t="s">
        <v>374</v>
      </c>
      <c r="B139" s="144">
        <v>40695</v>
      </c>
      <c r="C139" s="69">
        <v>258350</v>
      </c>
      <c r="D139" s="69">
        <v>245618</v>
      </c>
    </row>
    <row r="140" spans="1:4" ht="12">
      <c r="A140" s="141" t="s">
        <v>377</v>
      </c>
      <c r="B140" s="144">
        <v>40725</v>
      </c>
      <c r="C140" s="69">
        <v>260175</v>
      </c>
      <c r="D140" s="69">
        <v>245131</v>
      </c>
    </row>
    <row r="141" spans="1:4" ht="12">
      <c r="A141" s="141" t="s">
        <v>378</v>
      </c>
      <c r="B141" s="144">
        <v>40756</v>
      </c>
      <c r="C141" s="69">
        <v>260526</v>
      </c>
      <c r="D141" s="69">
        <v>244661</v>
      </c>
    </row>
    <row r="142" spans="1:4" ht="12">
      <c r="A142" s="141" t="s">
        <v>379</v>
      </c>
      <c r="B142" s="144">
        <v>40787</v>
      </c>
      <c r="C142" s="69">
        <v>242062</v>
      </c>
      <c r="D142" s="69">
        <v>245506</v>
      </c>
    </row>
    <row r="143" spans="1:4" ht="12">
      <c r="A143" s="141" t="s">
        <v>381</v>
      </c>
      <c r="B143" s="144">
        <v>40817</v>
      </c>
      <c r="C143" s="69">
        <v>251906</v>
      </c>
      <c r="D143" s="69">
        <v>246151</v>
      </c>
    </row>
    <row r="144" spans="1:4" ht="12">
      <c r="A144" s="141" t="s">
        <v>382</v>
      </c>
      <c r="B144" s="144">
        <v>40848</v>
      </c>
      <c r="C144" s="69">
        <v>238535</v>
      </c>
      <c r="D144" s="69">
        <v>246396</v>
      </c>
    </row>
    <row r="145" spans="1:4" ht="12">
      <c r="A145" s="141" t="s">
        <v>383</v>
      </c>
      <c r="B145" s="144">
        <v>40878</v>
      </c>
      <c r="C145" s="69">
        <v>244810</v>
      </c>
      <c r="D145" s="69">
        <v>249454</v>
      </c>
    </row>
    <row r="146" spans="1:4" ht="12">
      <c r="A146" s="141" t="s">
        <v>368</v>
      </c>
      <c r="B146" s="144">
        <v>40909</v>
      </c>
      <c r="C146" s="69">
        <v>227527</v>
      </c>
      <c r="D146" s="69">
        <v>249685</v>
      </c>
    </row>
    <row r="147" spans="1:4" ht="12">
      <c r="A147" s="141" t="s">
        <v>369</v>
      </c>
      <c r="B147" s="144">
        <v>40940</v>
      </c>
      <c r="C147" s="69">
        <v>218196</v>
      </c>
      <c r="D147" s="69">
        <v>250818</v>
      </c>
    </row>
    <row r="148" spans="1:4" ht="12">
      <c r="A148" s="141" t="s">
        <v>370</v>
      </c>
      <c r="B148" s="144">
        <v>40969</v>
      </c>
      <c r="C148" s="69">
        <v>256166</v>
      </c>
      <c r="D148" s="69">
        <v>249864</v>
      </c>
    </row>
    <row r="149" spans="1:4" ht="12">
      <c r="A149" s="141" t="s">
        <v>372</v>
      </c>
      <c r="B149" s="144">
        <v>41000</v>
      </c>
      <c r="C149" s="69">
        <v>249394</v>
      </c>
      <c r="D149" s="69">
        <v>246821</v>
      </c>
    </row>
    <row r="150" spans="1:4" ht="12">
      <c r="A150" s="141" t="s">
        <v>373</v>
      </c>
      <c r="B150" s="144">
        <v>41030</v>
      </c>
      <c r="C150" s="69">
        <v>260774</v>
      </c>
      <c r="D150" s="69">
        <v>248019</v>
      </c>
    </row>
    <row r="151" spans="1:4" ht="12">
      <c r="A151" s="141" t="s">
        <v>374</v>
      </c>
      <c r="B151" s="144">
        <v>41061</v>
      </c>
      <c r="C151" s="69">
        <v>260376</v>
      </c>
      <c r="D151" s="69">
        <v>247596</v>
      </c>
    </row>
    <row r="152" spans="1:4" ht="12">
      <c r="A152" s="141" t="s">
        <v>377</v>
      </c>
      <c r="B152" s="144">
        <v>41091</v>
      </c>
      <c r="C152" s="69">
        <v>260244</v>
      </c>
      <c r="D152" s="69">
        <v>245485</v>
      </c>
    </row>
    <row r="153" spans="1:4" ht="12">
      <c r="A153" s="141" t="s">
        <v>378</v>
      </c>
      <c r="B153" s="144">
        <v>41122</v>
      </c>
      <c r="C153" s="69">
        <v>264379</v>
      </c>
      <c r="D153" s="69">
        <v>246405</v>
      </c>
    </row>
    <row r="154" spans="1:4" ht="12">
      <c r="A154" s="141" t="s">
        <v>379</v>
      </c>
      <c r="B154" s="144">
        <v>41153</v>
      </c>
      <c r="C154" s="69">
        <v>238867</v>
      </c>
      <c r="D154" s="69">
        <v>245781</v>
      </c>
    </row>
    <row r="155" spans="1:4" ht="12">
      <c r="A155" s="141" t="s">
        <v>381</v>
      </c>
      <c r="B155" s="144">
        <v>41183</v>
      </c>
      <c r="C155" s="69">
        <v>253574</v>
      </c>
      <c r="D155" s="69">
        <v>245352</v>
      </c>
    </row>
    <row r="156" spans="1:4" ht="12">
      <c r="A156" s="141" t="s">
        <v>382</v>
      </c>
      <c r="B156" s="144">
        <v>41214</v>
      </c>
      <c r="C156" s="69">
        <v>240361</v>
      </c>
      <c r="D156" s="69">
        <v>247712</v>
      </c>
    </row>
    <row r="157" spans="1:4" ht="12">
      <c r="A157" s="141" t="s">
        <v>383</v>
      </c>
      <c r="B157" s="144">
        <v>41244</v>
      </c>
      <c r="C157" s="69">
        <v>238709</v>
      </c>
      <c r="D157" s="69">
        <v>245466</v>
      </c>
    </row>
    <row r="158" spans="1:4" ht="12">
      <c r="A158" s="141" t="s">
        <v>368</v>
      </c>
      <c r="B158" s="144">
        <v>41275</v>
      </c>
      <c r="C158" s="69">
        <v>229419</v>
      </c>
      <c r="D158" s="69">
        <v>249972</v>
      </c>
    </row>
    <row r="159" spans="1:4" ht="12">
      <c r="A159" s="141" t="s">
        <v>369</v>
      </c>
      <c r="B159" s="144">
        <v>41306</v>
      </c>
      <c r="C159" s="69">
        <v>215803</v>
      </c>
      <c r="D159" s="69">
        <v>250051</v>
      </c>
    </row>
    <row r="160" spans="1:4" ht="12">
      <c r="A160" s="141" t="s">
        <v>370</v>
      </c>
      <c r="B160" s="144">
        <v>41334</v>
      </c>
      <c r="C160" s="69">
        <v>253026</v>
      </c>
      <c r="D160" s="69">
        <v>248381</v>
      </c>
    </row>
    <row r="161" spans="1:4" ht="12">
      <c r="A161" s="141" t="s">
        <v>372</v>
      </c>
      <c r="B161" s="144">
        <v>41365</v>
      </c>
      <c r="C161" s="69">
        <v>252064</v>
      </c>
      <c r="D161" s="69">
        <v>248141</v>
      </c>
    </row>
    <row r="162" spans="1:4" ht="12">
      <c r="A162" s="141" t="s">
        <v>373</v>
      </c>
      <c r="B162" s="144">
        <v>41395</v>
      </c>
      <c r="C162" s="69">
        <v>263406</v>
      </c>
      <c r="D162" s="69">
        <v>248977</v>
      </c>
    </row>
    <row r="163" spans="1:4" ht="12">
      <c r="A163" s="141" t="s">
        <v>374</v>
      </c>
      <c r="B163" s="144">
        <v>41426</v>
      </c>
      <c r="C163" s="69">
        <v>259980</v>
      </c>
      <c r="D163" s="69">
        <v>249192</v>
      </c>
    </row>
    <row r="164" spans="1:4" ht="12">
      <c r="A164" s="141" t="s">
        <v>377</v>
      </c>
      <c r="B164" s="144">
        <v>41456</v>
      </c>
      <c r="C164" s="69">
        <v>263946</v>
      </c>
      <c r="D164" s="69">
        <v>247448</v>
      </c>
    </row>
    <row r="165" spans="1:4" ht="12">
      <c r="A165" s="141" t="s">
        <v>378</v>
      </c>
      <c r="B165" s="144">
        <v>41487</v>
      </c>
      <c r="C165" s="69">
        <v>268061</v>
      </c>
      <c r="D165" s="69">
        <v>250926</v>
      </c>
    </row>
    <row r="166" spans="1:4" ht="12">
      <c r="A166" s="141" t="s">
        <v>379</v>
      </c>
      <c r="B166" s="144">
        <v>41518</v>
      </c>
      <c r="C166" s="69">
        <v>242536</v>
      </c>
      <c r="D166" s="69">
        <v>249270</v>
      </c>
    </row>
    <row r="167" spans="1:4" ht="12">
      <c r="A167" s="141" t="s">
        <v>381</v>
      </c>
      <c r="B167" s="144">
        <v>41548</v>
      </c>
      <c r="C167" s="69">
        <v>258748</v>
      </c>
      <c r="D167" s="69">
        <v>249423</v>
      </c>
    </row>
    <row r="168" spans="1:4" ht="12">
      <c r="A168" s="141" t="s">
        <v>382</v>
      </c>
      <c r="B168" s="144">
        <v>41579</v>
      </c>
      <c r="C168" s="69">
        <v>240055</v>
      </c>
      <c r="D168" s="69">
        <v>249791</v>
      </c>
    </row>
    <row r="169" spans="1:4" ht="12">
      <c r="A169" s="141" t="s">
        <v>383</v>
      </c>
      <c r="B169" s="144">
        <v>41609</v>
      </c>
      <c r="C169" s="69">
        <v>241237</v>
      </c>
      <c r="D169" s="69">
        <v>245500</v>
      </c>
    </row>
    <row r="170" spans="1:4" ht="12">
      <c r="A170" s="141" t="s">
        <v>368</v>
      </c>
      <c r="B170" s="144">
        <v>41640</v>
      </c>
      <c r="C170" s="69">
        <v>226413</v>
      </c>
      <c r="D170" s="69">
        <v>246163</v>
      </c>
    </row>
    <row r="171" spans="1:4" ht="12">
      <c r="A171" s="141" t="s">
        <v>369</v>
      </c>
      <c r="B171" s="144">
        <v>41671</v>
      </c>
      <c r="C171" s="69">
        <v>213949</v>
      </c>
      <c r="D171" s="69">
        <v>249685</v>
      </c>
    </row>
    <row r="172" spans="1:4" ht="12">
      <c r="A172" s="141" t="s">
        <v>370</v>
      </c>
      <c r="B172" s="144">
        <v>41699</v>
      </c>
      <c r="C172" s="69">
        <v>253424</v>
      </c>
      <c r="D172" s="69">
        <v>251196</v>
      </c>
    </row>
    <row r="173" spans="1:4" ht="12">
      <c r="A173" s="141" t="s">
        <v>372</v>
      </c>
      <c r="B173" s="144">
        <v>41730</v>
      </c>
      <c r="C173" s="69">
        <v>256736</v>
      </c>
      <c r="D173" s="69">
        <v>251632</v>
      </c>
    </row>
    <row r="174" spans="1:4" ht="12">
      <c r="A174" s="141" t="s">
        <v>373</v>
      </c>
      <c r="B174" s="144">
        <v>41760</v>
      </c>
      <c r="C174" s="69">
        <v>266237</v>
      </c>
      <c r="D174" s="69">
        <v>252293</v>
      </c>
    </row>
    <row r="175" spans="1:4" ht="12">
      <c r="A175" s="141" t="s">
        <v>374</v>
      </c>
      <c r="B175" s="144">
        <v>41791</v>
      </c>
      <c r="C175" s="69">
        <v>263459</v>
      </c>
      <c r="D175" s="69">
        <v>252249</v>
      </c>
    </row>
    <row r="176" spans="1:4" ht="12">
      <c r="A176" s="141" t="s">
        <v>377</v>
      </c>
      <c r="B176" s="144">
        <v>41821</v>
      </c>
      <c r="C176" s="69">
        <v>270053</v>
      </c>
      <c r="D176" s="69">
        <v>252148</v>
      </c>
    </row>
    <row r="177" spans="1:4" ht="12">
      <c r="A177" s="141" t="s">
        <v>378</v>
      </c>
      <c r="B177" s="144">
        <v>41852</v>
      </c>
      <c r="C177" s="69">
        <v>268831</v>
      </c>
      <c r="D177" s="69">
        <v>252656</v>
      </c>
    </row>
    <row r="178" spans="1:4" ht="12">
      <c r="A178" s="141" t="s">
        <v>379</v>
      </c>
      <c r="B178" s="144">
        <v>41883</v>
      </c>
      <c r="C178" s="69">
        <v>247688</v>
      </c>
      <c r="D178" s="69">
        <v>253589</v>
      </c>
    </row>
    <row r="179" spans="1:4" ht="12">
      <c r="A179" s="141" t="s">
        <v>381</v>
      </c>
      <c r="B179" s="144">
        <v>41913</v>
      </c>
      <c r="C179" s="69">
        <v>265144</v>
      </c>
      <c r="D179" s="69">
        <v>254196</v>
      </c>
    </row>
    <row r="180" spans="1:4" ht="12">
      <c r="A180" s="141" t="s">
        <v>382</v>
      </c>
      <c r="B180" s="144">
        <v>41944</v>
      </c>
      <c r="C180" s="69">
        <v>241451</v>
      </c>
      <c r="D180" s="69">
        <v>253263</v>
      </c>
    </row>
    <row r="181" spans="1:4" ht="12">
      <c r="A181" s="141" t="s">
        <v>383</v>
      </c>
      <c r="B181" s="144">
        <v>41974</v>
      </c>
      <c r="C181" s="69">
        <v>252271</v>
      </c>
      <c r="D181" s="69">
        <v>254944</v>
      </c>
    </row>
    <row r="182" spans="1:4" ht="12">
      <c r="A182" s="141" t="s">
        <v>368</v>
      </c>
      <c r="B182" s="144">
        <v>42005</v>
      </c>
      <c r="C182" s="69">
        <v>233498</v>
      </c>
      <c r="D182" s="69">
        <v>254731</v>
      </c>
    </row>
    <row r="183" spans="1:4" ht="12">
      <c r="A183" s="141" t="s">
        <v>369</v>
      </c>
      <c r="B183" s="144">
        <v>42036</v>
      </c>
      <c r="C183" s="69">
        <v>217220</v>
      </c>
      <c r="D183" s="69">
        <v>254547</v>
      </c>
    </row>
    <row r="184" spans="1:4" ht="12">
      <c r="A184" s="141" t="s">
        <v>370</v>
      </c>
      <c r="B184" s="144">
        <v>42064</v>
      </c>
      <c r="C184" s="69">
        <v>258017</v>
      </c>
      <c r="D184" s="69">
        <v>255862</v>
      </c>
    </row>
    <row r="185" spans="1:4" ht="12">
      <c r="A185" s="141" t="s">
        <v>372</v>
      </c>
      <c r="B185" s="144">
        <v>42095</v>
      </c>
      <c r="C185" s="69">
        <v>262817</v>
      </c>
      <c r="D185" s="69">
        <v>256949</v>
      </c>
    </row>
    <row r="186" spans="1:4" ht="12">
      <c r="A186" s="141" t="s">
        <v>373</v>
      </c>
      <c r="B186" s="144">
        <v>42125</v>
      </c>
      <c r="C186" s="69">
        <v>270839</v>
      </c>
      <c r="D186" s="69">
        <v>257576</v>
      </c>
    </row>
    <row r="187" spans="1:4" ht="12">
      <c r="A187" s="141" t="s">
        <v>374</v>
      </c>
      <c r="B187" s="144">
        <v>42156</v>
      </c>
      <c r="C187" s="69">
        <v>270574</v>
      </c>
      <c r="D187" s="69">
        <v>258502</v>
      </c>
    </row>
    <row r="188" spans="1:4" ht="12">
      <c r="A188" s="141" t="s">
        <v>377</v>
      </c>
      <c r="B188" s="144">
        <v>42186</v>
      </c>
      <c r="C188" s="69">
        <v>278372</v>
      </c>
      <c r="D188" s="69">
        <v>258323</v>
      </c>
    </row>
    <row r="189" spans="1:4" ht="12">
      <c r="A189" s="141" t="s">
        <v>378</v>
      </c>
      <c r="B189" s="144">
        <v>42217</v>
      </c>
      <c r="C189" s="69">
        <v>272209</v>
      </c>
      <c r="D189" s="69">
        <v>259245</v>
      </c>
    </row>
    <row r="190" spans="1:4" ht="12">
      <c r="A190" s="141" t="s">
        <v>379</v>
      </c>
      <c r="B190" s="144">
        <v>42248</v>
      </c>
      <c r="C190" s="69">
        <v>255090</v>
      </c>
      <c r="D190" s="69">
        <v>258712</v>
      </c>
    </row>
    <row r="191" spans="1:4" ht="12">
      <c r="A191" s="141" t="s">
        <v>381</v>
      </c>
      <c r="B191" s="144">
        <v>42278</v>
      </c>
      <c r="C191" s="69">
        <v>268469</v>
      </c>
      <c r="D191" s="69">
        <v>257933</v>
      </c>
    </row>
    <row r="192" spans="1:4" ht="12">
      <c r="A192" s="141" t="s">
        <v>382</v>
      </c>
      <c r="B192" s="144">
        <v>42309</v>
      </c>
      <c r="C192" s="69">
        <v>248843</v>
      </c>
      <c r="D192" s="69">
        <v>260196</v>
      </c>
    </row>
    <row r="193" spans="1:4" ht="12">
      <c r="A193" s="141" t="s">
        <v>383</v>
      </c>
      <c r="B193" s="144">
        <v>42339</v>
      </c>
      <c r="C193" s="69">
        <v>259424</v>
      </c>
      <c r="D193" s="69">
        <v>261147</v>
      </c>
    </row>
    <row r="194" spans="1:4" ht="12">
      <c r="A194" s="141" t="s">
        <v>368</v>
      </c>
      <c r="B194" s="144">
        <v>42370</v>
      </c>
      <c r="C194" s="69">
        <v>239679</v>
      </c>
      <c r="D194" s="69">
        <v>262527</v>
      </c>
    </row>
    <row r="195" spans="1:4" ht="12">
      <c r="A195" s="141" t="s">
        <v>369</v>
      </c>
      <c r="B195" s="144">
        <v>42401</v>
      </c>
      <c r="C195" s="69">
        <v>223011</v>
      </c>
      <c r="D195" s="69">
        <v>262100</v>
      </c>
    </row>
    <row r="196" spans="1:4" ht="12">
      <c r="A196" s="141" t="s">
        <v>370</v>
      </c>
      <c r="B196" s="144">
        <v>42430</v>
      </c>
      <c r="C196" s="69">
        <v>265147</v>
      </c>
      <c r="D196" s="69">
        <v>262032</v>
      </c>
    </row>
    <row r="197" spans="1:4" ht="12">
      <c r="A197" s="141" t="s">
        <v>372</v>
      </c>
      <c r="B197" s="144">
        <v>42461</v>
      </c>
      <c r="C197" s="69">
        <v>269653</v>
      </c>
      <c r="D197" s="69">
        <v>263313</v>
      </c>
    </row>
    <row r="198" spans="1:4" ht="12">
      <c r="A198" s="141" t="s">
        <v>373</v>
      </c>
      <c r="B198" s="144">
        <v>42491</v>
      </c>
      <c r="C198" s="69">
        <v>277972</v>
      </c>
      <c r="D198" s="69">
        <v>265208</v>
      </c>
    </row>
    <row r="199" spans="1:4" ht="12">
      <c r="A199" s="141" t="s">
        <v>374</v>
      </c>
      <c r="B199" s="144">
        <v>42522</v>
      </c>
      <c r="C199" s="69">
        <v>276991</v>
      </c>
      <c r="D199" s="69">
        <v>264360</v>
      </c>
    </row>
    <row r="200" spans="1:4" ht="12">
      <c r="A200" s="141" t="s">
        <v>377</v>
      </c>
      <c r="B200" s="144">
        <v>42552</v>
      </c>
      <c r="C200" s="69">
        <v>285160</v>
      </c>
      <c r="D200" s="69">
        <v>266270</v>
      </c>
    </row>
    <row r="201" spans="1:4" ht="12">
      <c r="A201" s="141" t="s">
        <v>378</v>
      </c>
      <c r="B201" s="144">
        <v>42583</v>
      </c>
      <c r="C201" s="69">
        <v>279213</v>
      </c>
      <c r="D201" s="69">
        <v>264673</v>
      </c>
    </row>
    <row r="202" spans="1:4" ht="12">
      <c r="A202" s="141" t="s">
        <v>379</v>
      </c>
      <c r="B202" s="144">
        <v>42614</v>
      </c>
      <c r="C202" s="69">
        <v>262039</v>
      </c>
      <c r="D202" s="69">
        <v>264084</v>
      </c>
    </row>
    <row r="203" spans="1:4" ht="12">
      <c r="A203" s="141" t="s">
        <v>381</v>
      </c>
      <c r="B203" s="144">
        <v>42644</v>
      </c>
      <c r="C203" s="69">
        <v>275610</v>
      </c>
      <c r="D203" s="69">
        <v>267235</v>
      </c>
    </row>
    <row r="204" spans="1:4" ht="12">
      <c r="A204" s="141" t="s">
        <v>382</v>
      </c>
      <c r="B204" s="144">
        <v>42675</v>
      </c>
      <c r="C204" s="69">
        <v>255154</v>
      </c>
      <c r="D204" s="69">
        <v>265216</v>
      </c>
    </row>
    <row r="205" spans="1:4" ht="12">
      <c r="A205" s="141" t="s">
        <v>383</v>
      </c>
      <c r="B205" s="144">
        <v>42705</v>
      </c>
      <c r="C205" s="69">
        <v>264778</v>
      </c>
      <c r="D205" s="69">
        <v>265736</v>
      </c>
    </row>
    <row r="206" spans="1:4" ht="12">
      <c r="A206" s="141" t="s">
        <v>368</v>
      </c>
      <c r="B206" s="144">
        <v>42736</v>
      </c>
      <c r="C206" s="69">
        <v>242600</v>
      </c>
      <c r="D206" s="69">
        <v>266463</v>
      </c>
    </row>
    <row r="207" spans="1:4" ht="12">
      <c r="A207" s="141" t="s">
        <v>369</v>
      </c>
      <c r="B207" s="144">
        <v>42767</v>
      </c>
      <c r="C207" s="145">
        <v>225644</v>
      </c>
      <c r="D207" s="145">
        <v>265401</v>
      </c>
    </row>
    <row r="208" spans="1:4" ht="12">
      <c r="A208" s="141" t="s">
        <v>370</v>
      </c>
      <c r="B208" s="144">
        <v>42795</v>
      </c>
      <c r="C208" s="145">
        <v>268343</v>
      </c>
      <c r="D208" s="145">
        <v>264720</v>
      </c>
    </row>
    <row r="209" spans="1:4" ht="12">
      <c r="A209" s="141" t="s">
        <v>372</v>
      </c>
      <c r="B209" s="144">
        <v>42826</v>
      </c>
      <c r="C209" s="145">
        <v>272864</v>
      </c>
      <c r="D209" s="145">
        <v>268288</v>
      </c>
    </row>
    <row r="210" spans="1:4" ht="12">
      <c r="A210" s="141" t="s">
        <v>373</v>
      </c>
      <c r="B210" s="144">
        <v>42856</v>
      </c>
      <c r="C210" s="145">
        <v>281264</v>
      </c>
      <c r="D210" s="145">
        <v>267489</v>
      </c>
    </row>
    <row r="211" spans="1:4" ht="12">
      <c r="A211" s="141" t="s">
        <v>374</v>
      </c>
      <c r="B211" s="144">
        <v>42887</v>
      </c>
      <c r="C211" s="145">
        <v>280290</v>
      </c>
      <c r="D211" s="145">
        <v>267024</v>
      </c>
    </row>
    <row r="212" spans="1:4" ht="12">
      <c r="A212" s="141" t="s">
        <v>377</v>
      </c>
      <c r="B212" s="144">
        <v>42917</v>
      </c>
      <c r="C212" s="145">
        <v>288566</v>
      </c>
      <c r="D212" s="145">
        <v>270404</v>
      </c>
    </row>
    <row r="213" spans="1:4" ht="12">
      <c r="A213" s="141" t="s">
        <v>378</v>
      </c>
      <c r="B213" s="144">
        <v>42948</v>
      </c>
      <c r="C213" s="145">
        <v>282558</v>
      </c>
      <c r="D213" s="145">
        <v>268026</v>
      </c>
    </row>
    <row r="214" spans="1:4" ht="12">
      <c r="A214" s="141" t="s">
        <v>379</v>
      </c>
      <c r="B214" s="144">
        <v>42979</v>
      </c>
      <c r="C214" s="145">
        <v>265212</v>
      </c>
      <c r="D214" s="145">
        <v>267478</v>
      </c>
    </row>
    <row r="215" spans="1:4" ht="12">
      <c r="A215" s="141" t="s">
        <v>381</v>
      </c>
      <c r="B215" s="144">
        <v>43009</v>
      </c>
      <c r="C215" s="145">
        <v>278888</v>
      </c>
      <c r="D215" s="145">
        <v>269189</v>
      </c>
    </row>
    <row r="216" spans="1:4" ht="12">
      <c r="A216" s="141" t="s">
        <v>382</v>
      </c>
      <c r="B216" s="144">
        <v>43040</v>
      </c>
      <c r="C216" s="145">
        <v>258159</v>
      </c>
      <c r="D216" s="145">
        <v>268234</v>
      </c>
    </row>
    <row r="217" spans="1:4" ht="12">
      <c r="A217" s="141" t="s">
        <v>383</v>
      </c>
      <c r="B217" s="144">
        <v>43070</v>
      </c>
      <c r="C217" s="145">
        <v>267958</v>
      </c>
      <c r="D217" s="145">
        <v>269596</v>
      </c>
    </row>
    <row r="218" spans="1:4" ht="12">
      <c r="A218" s="141" t="s">
        <v>368</v>
      </c>
      <c r="B218" s="144">
        <v>43101</v>
      </c>
      <c r="C218" s="145">
        <v>244736</v>
      </c>
      <c r="D218" s="145">
        <v>267666</v>
      </c>
    </row>
    <row r="219" spans="1:4" ht="12">
      <c r="A219" s="141" t="s">
        <v>369</v>
      </c>
      <c r="B219" s="144">
        <v>43132</v>
      </c>
      <c r="C219" s="145">
        <v>227759</v>
      </c>
      <c r="D219" s="145">
        <v>268056</v>
      </c>
    </row>
    <row r="220" spans="1:4" ht="12">
      <c r="A220" s="141" t="s">
        <v>370</v>
      </c>
      <c r="B220" s="144">
        <v>43160</v>
      </c>
      <c r="C220" s="145">
        <v>270705</v>
      </c>
      <c r="D220" s="145">
        <v>268433</v>
      </c>
    </row>
    <row r="221" spans="1:4" ht="12">
      <c r="A221" s="141" t="s">
        <v>372</v>
      </c>
      <c r="B221" s="144">
        <v>43191</v>
      </c>
      <c r="C221" s="145">
        <v>275127</v>
      </c>
      <c r="D221" s="146">
        <v>269968</v>
      </c>
    </row>
    <row r="222" spans="1:4" ht="12">
      <c r="A222" s="141" t="s">
        <v>373</v>
      </c>
      <c r="B222" s="144">
        <v>43221</v>
      </c>
      <c r="C222" s="145">
        <v>283713</v>
      </c>
      <c r="D222" s="145">
        <v>269810</v>
      </c>
    </row>
    <row r="223" spans="1:4" ht="12">
      <c r="A223" s="141" t="s">
        <v>374</v>
      </c>
      <c r="B223" s="144">
        <v>43252</v>
      </c>
      <c r="C223" s="145">
        <v>282648</v>
      </c>
      <c r="D223" s="145">
        <v>270717</v>
      </c>
    </row>
    <row r="224" spans="1:4" ht="12">
      <c r="A224" s="141" t="s">
        <v>377</v>
      </c>
      <c r="B224" s="144">
        <v>43282</v>
      </c>
      <c r="C224" s="145">
        <v>290989</v>
      </c>
      <c r="D224" s="145">
        <v>271632</v>
      </c>
    </row>
    <row r="225" spans="1:4" ht="12">
      <c r="A225" s="141" t="s">
        <v>378</v>
      </c>
      <c r="B225" s="144">
        <v>43313</v>
      </c>
      <c r="C225" s="145">
        <v>284989</v>
      </c>
      <c r="D225" s="145">
        <v>269328</v>
      </c>
    </row>
    <row r="226" spans="1:4" ht="12">
      <c r="A226" s="141" t="s">
        <v>379</v>
      </c>
      <c r="B226" s="144">
        <v>43344</v>
      </c>
      <c r="C226" s="145">
        <v>267434</v>
      </c>
      <c r="D226" s="145">
        <v>271279</v>
      </c>
    </row>
    <row r="227" spans="1:4" ht="12">
      <c r="A227" s="141" t="s">
        <v>381</v>
      </c>
      <c r="B227" s="144">
        <v>43374</v>
      </c>
      <c r="C227" s="145">
        <v>281382</v>
      </c>
      <c r="D227" s="145">
        <v>270138</v>
      </c>
    </row>
    <row r="228" spans="1:4" ht="12">
      <c r="A228" s="141" t="s">
        <v>382</v>
      </c>
      <c r="B228" s="144">
        <v>43405</v>
      </c>
      <c r="C228" s="145">
        <v>260473</v>
      </c>
      <c r="D228" s="145">
        <v>269629</v>
      </c>
    </row>
    <row r="229" spans="1:4" ht="12">
      <c r="A229" s="141" t="s">
        <v>383</v>
      </c>
      <c r="B229" s="144">
        <v>43435</v>
      </c>
      <c r="C229" s="145">
        <v>270370</v>
      </c>
      <c r="D229" s="145">
        <v>273308</v>
      </c>
    </row>
    <row r="230" spans="1:4" ht="12">
      <c r="A230" s="141" t="s">
        <v>368</v>
      </c>
      <c r="B230" s="144">
        <v>43466</v>
      </c>
      <c r="C230" s="145">
        <v>246517</v>
      </c>
      <c r="D230" s="145">
        <v>269093</v>
      </c>
    </row>
    <row r="231" spans="1:4" ht="12">
      <c r="A231" s="141" t="s">
        <v>369</v>
      </c>
      <c r="B231" s="144">
        <v>43497</v>
      </c>
      <c r="C231" s="145">
        <v>229346</v>
      </c>
      <c r="D231" s="145">
        <v>269872</v>
      </c>
    </row>
    <row r="232" spans="1:4" ht="12">
      <c r="A232" s="141" t="s">
        <v>370</v>
      </c>
      <c r="B232" s="144">
        <v>43525</v>
      </c>
      <c r="C232" s="145">
        <v>272537</v>
      </c>
      <c r="D232" s="145">
        <v>271453</v>
      </c>
    </row>
    <row r="233" spans="1:4" ht="12">
      <c r="A233" s="141" t="s">
        <v>372</v>
      </c>
      <c r="B233" s="144">
        <v>43556</v>
      </c>
      <c r="C233" s="145">
        <v>276976</v>
      </c>
      <c r="D233" s="145">
        <v>270834</v>
      </c>
    </row>
    <row r="234" spans="1:4" ht="12">
      <c r="A234" s="141" t="s">
        <v>373</v>
      </c>
      <c r="B234" s="144">
        <v>43586</v>
      </c>
      <c r="C234" s="145">
        <v>285544</v>
      </c>
      <c r="D234" s="145">
        <v>271032</v>
      </c>
    </row>
    <row r="235" spans="1:4" ht="12">
      <c r="A235" s="141" t="s">
        <v>374</v>
      </c>
      <c r="B235" s="144">
        <v>43617</v>
      </c>
      <c r="C235" s="145">
        <v>284145</v>
      </c>
      <c r="D235" s="145">
        <v>274570</v>
      </c>
    </row>
    <row r="236" spans="1:4" ht="12">
      <c r="A236" s="141" t="s">
        <v>377</v>
      </c>
      <c r="B236" s="144">
        <v>43647</v>
      </c>
      <c r="C236" s="145">
        <v>292910</v>
      </c>
      <c r="D236" s="145">
        <v>272370</v>
      </c>
    </row>
    <row r="237" spans="1:4" ht="12">
      <c r="A237" s="141" t="s">
        <v>378</v>
      </c>
      <c r="B237" s="144">
        <v>43678</v>
      </c>
      <c r="C237" s="145">
        <v>286532</v>
      </c>
      <c r="D237" s="145">
        <v>271823</v>
      </c>
    </row>
    <row r="238" spans="1:4" ht="12">
      <c r="A238" s="141" t="s">
        <v>379</v>
      </c>
      <c r="B238" s="144">
        <v>43709</v>
      </c>
      <c r="C238" s="145">
        <v>269038</v>
      </c>
      <c r="D238" s="145">
        <v>271910</v>
      </c>
    </row>
    <row r="239" spans="1:4" ht="12">
      <c r="A239" s="141" t="s">
        <v>381</v>
      </c>
      <c r="B239" s="144">
        <v>43739</v>
      </c>
      <c r="C239" s="145">
        <v>282914</v>
      </c>
      <c r="D239" s="145">
        <v>270820</v>
      </c>
    </row>
    <row r="240" spans="1:4" ht="12">
      <c r="A240" s="141" t="s">
        <v>382</v>
      </c>
      <c r="B240" s="144">
        <v>43770</v>
      </c>
      <c r="C240" s="145">
        <v>261644</v>
      </c>
      <c r="D240" s="145">
        <v>272652</v>
      </c>
    </row>
    <row r="241" spans="1:4" ht="12">
      <c r="A241" s="141" t="s">
        <v>383</v>
      </c>
      <c r="B241" s="144">
        <v>43800</v>
      </c>
      <c r="C241" s="145">
        <v>272189</v>
      </c>
      <c r="D241" s="145">
        <v>273339</v>
      </c>
    </row>
    <row r="242" spans="1:4" ht="12">
      <c r="A242" s="141" t="s">
        <v>368</v>
      </c>
      <c r="B242" s="144">
        <v>43831</v>
      </c>
      <c r="C242" s="145">
        <v>251679</v>
      </c>
      <c r="D242" s="145">
        <v>273258</v>
      </c>
    </row>
    <row r="243" spans="1:4" ht="12">
      <c r="A243" s="141" t="s">
        <v>369</v>
      </c>
      <c r="B243" s="144">
        <v>43862</v>
      </c>
      <c r="C243" s="145">
        <v>233688</v>
      </c>
      <c r="D243" s="145">
        <v>275097</v>
      </c>
    </row>
    <row r="244" spans="1:4" ht="12">
      <c r="A244" s="141" t="s">
        <v>370</v>
      </c>
      <c r="B244" s="144">
        <v>43891</v>
      </c>
      <c r="C244" s="145">
        <v>220982</v>
      </c>
      <c r="D244" s="145">
        <v>220374</v>
      </c>
    </row>
    <row r="245" spans="1:4" ht="12">
      <c r="A245" s="141" t="s">
        <v>372</v>
      </c>
      <c r="B245" s="144">
        <v>43922</v>
      </c>
      <c r="C245" s="145">
        <v>165952</v>
      </c>
      <c r="D245" s="145">
        <v>159214</v>
      </c>
    </row>
    <row r="246" spans="1:4" ht="12">
      <c r="A246" s="141" t="s">
        <v>373</v>
      </c>
      <c r="B246" s="144">
        <v>43952</v>
      </c>
      <c r="C246" s="145">
        <v>212784</v>
      </c>
      <c r="D246" s="145">
        <v>200847</v>
      </c>
    </row>
    <row r="247" spans="1:4" ht="12">
      <c r="A247" s="141" t="s">
        <v>374</v>
      </c>
      <c r="B247" s="144">
        <v>43983</v>
      </c>
      <c r="C247" s="145">
        <v>247332</v>
      </c>
      <c r="D247" s="145">
        <v>236427</v>
      </c>
    </row>
    <row r="248" spans="1:4" ht="12">
      <c r="A248" s="141" t="s">
        <v>377</v>
      </c>
      <c r="B248" s="144">
        <v>44013</v>
      </c>
      <c r="C248" s="145">
        <v>260098</v>
      </c>
      <c r="D248" s="145">
        <v>238155</v>
      </c>
    </row>
    <row r="249" spans="1:4" ht="12">
      <c r="A249" s="141" t="s">
        <v>378</v>
      </c>
      <c r="B249" s="144">
        <v>44044</v>
      </c>
      <c r="C249" s="145">
        <v>252774</v>
      </c>
      <c r="D249" s="145">
        <v>241589</v>
      </c>
    </row>
    <row r="250" spans="1:4" ht="12">
      <c r="A250" s="141" t="s">
        <v>379</v>
      </c>
      <c r="B250" s="144">
        <v>44075</v>
      </c>
      <c r="C250" s="145">
        <v>247208</v>
      </c>
      <c r="D250" s="145">
        <v>246963</v>
      </c>
    </row>
    <row r="251" spans="1:4" ht="12">
      <c r="A251" s="141" t="s">
        <v>381</v>
      </c>
      <c r="B251" s="144">
        <v>44105</v>
      </c>
      <c r="C251" s="145">
        <v>259076</v>
      </c>
      <c r="D251" s="145">
        <v>246919</v>
      </c>
    </row>
    <row r="252" spans="1:4" ht="12">
      <c r="A252" s="141" t="s">
        <v>382</v>
      </c>
      <c r="B252" s="144">
        <v>44136</v>
      </c>
      <c r="C252" s="145">
        <v>233606</v>
      </c>
      <c r="D252" s="145">
        <v>245228</v>
      </c>
    </row>
    <row r="253" spans="1:4" ht="12">
      <c r="A253" s="141" t="s">
        <v>383</v>
      </c>
      <c r="B253" s="144">
        <v>44166</v>
      </c>
      <c r="C253" s="145">
        <v>244182</v>
      </c>
      <c r="D253" s="145">
        <v>244572</v>
      </c>
    </row>
    <row r="254" spans="1:4" ht="12">
      <c r="A254" s="141" t="s">
        <v>368</v>
      </c>
      <c r="B254" s="144">
        <v>44197</v>
      </c>
      <c r="C254" s="145">
        <v>223197</v>
      </c>
      <c r="D254" s="145">
        <v>246959</v>
      </c>
    </row>
    <row r="255" spans="1:4" ht="12">
      <c r="A255" s="141" t="s">
        <v>369</v>
      </c>
      <c r="B255" s="144">
        <v>44228</v>
      </c>
      <c r="C255" s="145">
        <v>205320</v>
      </c>
      <c r="D255" s="145">
        <v>245944</v>
      </c>
    </row>
    <row r="256" spans="1:4" ht="12">
      <c r="A256" s="141" t="s">
        <v>370</v>
      </c>
      <c r="B256" s="144">
        <v>44256</v>
      </c>
      <c r="C256" s="145">
        <v>262957</v>
      </c>
      <c r="D256" s="145">
        <v>261099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1"/>
  <sheetViews>
    <sheetView zoomScalePageLayoutView="0" workbookViewId="0" topLeftCell="A20">
      <selection activeCell="A15" sqref="A15"/>
    </sheetView>
  </sheetViews>
  <sheetFormatPr defaultColWidth="9.140625" defaultRowHeight="12.75"/>
  <cols>
    <col min="1" max="1" width="7.00390625" style="0" customWidth="1"/>
    <col min="2" max="2" width="3.28125" style="0" customWidth="1"/>
    <col min="3" max="3" width="6.140625" style="0" customWidth="1"/>
    <col min="4" max="4" width="13.00390625" style="0" customWidth="1"/>
    <col min="6" max="6" width="2.140625" style="0" customWidth="1"/>
    <col min="7" max="7" width="19.00390625" style="0" customWidth="1"/>
    <col min="9" max="9" width="16.28125" style="0" customWidth="1"/>
    <col min="10" max="10" width="10.7109375" style="0" customWidth="1"/>
    <col min="12" max="12" width="9.140625" style="0" customWidth="1"/>
  </cols>
  <sheetData>
    <row r="1" spans="1:16" ht="15">
      <c r="A1" s="159" t="str">
        <f>"Traffic Volume Trends - "&amp;Page1!E10</f>
        <v>Traffic Volume Trends - March 2021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24"/>
      <c r="M1" s="24"/>
      <c r="N1" s="24"/>
      <c r="O1" s="24"/>
      <c r="P1" s="24"/>
    </row>
    <row r="2" spans="1:16" ht="13.5" customHeight="1">
      <c r="A2" s="164" t="str">
        <f>"Based on preliminary reports from the State Highway Agencies, travel during "&amp;Page1!E10&amp;" on all roads and streets"</f>
        <v>Based on preliminary reports from the State Highway Agencies, travel during March 2021 on all roads and streets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25"/>
      <c r="M2" s="25"/>
      <c r="N2" s="24"/>
      <c r="O2" s="24"/>
      <c r="P2" s="24"/>
    </row>
    <row r="3" spans="1:16" ht="18.75" customHeight="1">
      <c r="A3" s="164"/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25"/>
      <c r="M3" s="25"/>
      <c r="N3" s="24"/>
      <c r="O3" s="24"/>
      <c r="P3" s="24"/>
    </row>
    <row r="4" spans="1:16" ht="12">
      <c r="A4" s="164"/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25"/>
      <c r="M4" s="25"/>
      <c r="N4" s="24"/>
      <c r="O4" s="24"/>
      <c r="P4" s="24"/>
    </row>
    <row r="5" spans="1:16" ht="12" customHeight="1">
      <c r="A5" s="33" t="str">
        <f>"in the nation changed by "</f>
        <v>in the nation changed by </v>
      </c>
      <c r="B5" s="34"/>
      <c r="C5" s="34"/>
      <c r="D5" s="35"/>
      <c r="E5" s="35" t="str">
        <f>Data!Q4&amp;"%"</f>
        <v>19.0%</v>
      </c>
      <c r="F5" s="35" t="str">
        <f>"("</f>
        <v>(</v>
      </c>
      <c r="G5" s="133" t="str">
        <f>Data!Y4</f>
        <v>42.0</v>
      </c>
      <c r="H5" s="134" t="str">
        <f>" billion vehicle miles )"&amp;" resulting in estimated travel for the month at "&amp;Data!K4&amp;"** billion vehicle-miles."</f>
        <v> billion vehicle miles ) resulting in estimated travel for the month at 263.0** billion vehicle-miles.</v>
      </c>
      <c r="J5" s="25"/>
      <c r="K5" s="25"/>
      <c r="L5" s="25"/>
      <c r="M5" s="25"/>
      <c r="N5" s="24"/>
      <c r="O5" s="24"/>
      <c r="P5" s="24"/>
    </row>
    <row r="6" spans="1:16" ht="12.75" customHeight="1">
      <c r="A6" s="33"/>
      <c r="B6" s="34"/>
      <c r="C6" s="34"/>
      <c r="D6" s="35"/>
      <c r="E6" s="35"/>
      <c r="F6" s="35"/>
      <c r="G6" s="35"/>
      <c r="H6" s="36"/>
      <c r="J6" s="25"/>
      <c r="K6" s="25"/>
      <c r="L6" s="25"/>
      <c r="M6" s="25"/>
      <c r="N6" s="24"/>
      <c r="O6" s="24"/>
      <c r="P6" s="24"/>
    </row>
    <row r="7" spans="1:16" ht="12">
      <c r="A7" s="161" t="str">
        <f>"This total includes "&amp;Data!I4&amp;" billion vehicle-miles on rural roads and "&amp;Data!J4&amp;" billion vehicle-miles on urban roads and streets."</f>
        <v>This total includes 79.6 billion vehicle-miles on rural roads and 183.3 billion vehicle-miles on urban roads and streets.</v>
      </c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25"/>
      <c r="M7" s="25"/>
      <c r="N7" s="24"/>
      <c r="O7" s="24"/>
      <c r="P7" s="24"/>
    </row>
    <row r="8" spans="1:16" ht="12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4"/>
      <c r="O8" s="24"/>
      <c r="P8" s="24"/>
    </row>
    <row r="9" spans="1:16" ht="12">
      <c r="A9" s="25" t="str">
        <f>"Cumulative Travel changed by "</f>
        <v>Cumulative Travel changed by </v>
      </c>
      <c r="B9" s="25"/>
      <c r="C9" s="25"/>
      <c r="D9" s="25"/>
      <c r="E9" s="25" t="str">
        <f>Data!S4&amp;"%"</f>
        <v>-2.1%</v>
      </c>
      <c r="F9" s="25" t="s">
        <v>9</v>
      </c>
      <c r="G9" s="135" t="str">
        <f>Data!Z4</f>
        <v>-14.9</v>
      </c>
      <c r="H9" s="25" t="str">
        <f>" billion vehicle miles)."</f>
        <v> billion vehicle miles).</v>
      </c>
      <c r="I9" s="25"/>
      <c r="J9" s="25"/>
      <c r="K9" s="25"/>
      <c r="L9" s="25"/>
      <c r="M9" s="25"/>
      <c r="N9" s="24"/>
      <c r="O9" s="24"/>
      <c r="P9" s="24"/>
    </row>
    <row r="10" spans="1:16" ht="12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5"/>
      <c r="M10" s="25"/>
      <c r="N10" s="24"/>
      <c r="O10" s="24"/>
      <c r="P10" s="24"/>
    </row>
    <row r="11" spans="1:16" ht="12" hidden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4"/>
      <c r="O11" s="24"/>
      <c r="P11" s="24"/>
    </row>
    <row r="12" spans="1:16" ht="12" hidden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4"/>
      <c r="O12" s="24"/>
      <c r="P12" s="24"/>
    </row>
    <row r="13" spans="1:16" ht="12" hidden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4"/>
      <c r="O13" s="24"/>
      <c r="P13" s="24"/>
    </row>
    <row r="14" spans="1:16" ht="12">
      <c r="A14" s="25" t="s">
        <v>26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4"/>
      <c r="O14" s="24"/>
      <c r="P14" s="24"/>
    </row>
    <row r="15" spans="1:16" ht="12">
      <c r="A15" s="25" t="s">
        <v>27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4"/>
      <c r="O15" s="24"/>
      <c r="P15" s="24"/>
    </row>
    <row r="16" spans="1:16" ht="12.75" customHeight="1">
      <c r="A16" s="161" t="s">
        <v>28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24"/>
      <c r="M16" s="24"/>
      <c r="N16" s="24"/>
      <c r="O16" s="24"/>
      <c r="P16" s="24"/>
    </row>
    <row r="17" spans="1:16" ht="12">
      <c r="A17" s="162"/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24"/>
      <c r="M17" s="24"/>
      <c r="N17" s="24"/>
      <c r="O17" s="24"/>
      <c r="P17" s="24"/>
    </row>
    <row r="18" spans="1:16" ht="12">
      <c r="A18" s="26" t="str">
        <f>CONCATENATE("on all roads and streets is shown below. Similar totals for each year since ",E25," are also included.")</f>
        <v>on all roads and streets is shown below. Similar totals for each year since 1996 are also included.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4"/>
      <c r="M18" s="24"/>
      <c r="N18" s="24"/>
      <c r="O18" s="24"/>
      <c r="P18" s="24"/>
    </row>
    <row r="19" spans="1:16" ht="12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4"/>
      <c r="M19" s="24"/>
      <c r="N19" s="24"/>
      <c r="O19" s="24"/>
      <c r="P19" s="24"/>
    </row>
    <row r="20" spans="1:12" ht="13.5">
      <c r="A20" s="163" t="s">
        <v>29</v>
      </c>
      <c r="B20" s="163"/>
      <c r="C20" s="163"/>
      <c r="D20" s="163"/>
      <c r="E20" s="163"/>
      <c r="F20" s="163"/>
      <c r="G20" s="163"/>
      <c r="H20" s="163"/>
      <c r="I20" s="163"/>
      <c r="J20" s="163"/>
      <c r="K20" s="163"/>
      <c r="L20" s="21"/>
    </row>
    <row r="21" spans="1:12" ht="13.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1"/>
    </row>
    <row r="22" spans="1:12" ht="13.5">
      <c r="A22" s="163" t="s">
        <v>30</v>
      </c>
      <c r="B22" s="163"/>
      <c r="C22" s="163"/>
      <c r="D22" s="163"/>
      <c r="E22" s="163"/>
      <c r="F22" s="163"/>
      <c r="G22" s="163"/>
      <c r="H22" s="163"/>
      <c r="I22" s="163"/>
      <c r="J22" s="163"/>
      <c r="K22" s="163"/>
      <c r="L22" s="21"/>
    </row>
    <row r="23" ht="12.75" customHeight="1"/>
    <row r="24" spans="5:9" ht="25.5">
      <c r="E24" s="27" t="s">
        <v>31</v>
      </c>
      <c r="F24" s="165" t="str">
        <f>Data!B4</f>
        <v>March</v>
      </c>
      <c r="G24" s="166"/>
      <c r="H24" s="27" t="s">
        <v>32</v>
      </c>
      <c r="I24" s="27" t="s">
        <v>33</v>
      </c>
    </row>
    <row r="25" spans="5:9" ht="12">
      <c r="E25" s="28">
        <f>VALUE(Data!A9)</f>
        <v>1996</v>
      </c>
      <c r="F25" s="157">
        <f>VALUE(Data!B9)</f>
        <v>204172</v>
      </c>
      <c r="G25" s="158"/>
      <c r="H25" s="29">
        <f>VALUE(Data!C9)</f>
        <v>564198</v>
      </c>
      <c r="I25" s="29">
        <f>VALUE(Data!D9)</f>
        <v>2420856</v>
      </c>
    </row>
    <row r="26" spans="5:9" ht="12">
      <c r="E26" s="28">
        <f>VALUE(Data!A10)</f>
        <v>1997</v>
      </c>
      <c r="F26" s="157">
        <f>VALUE(Data!B10)</f>
        <v>211952</v>
      </c>
      <c r="G26" s="158"/>
      <c r="H26" s="29">
        <f>VALUE(Data!C10)</f>
        <v>586028</v>
      </c>
      <c r="I26" s="29">
        <f>VALUE(Data!D10)</f>
        <v>2504031</v>
      </c>
    </row>
    <row r="27" spans="5:9" ht="12">
      <c r="E27" s="28">
        <f>VALUE(Data!A11)</f>
        <v>1998</v>
      </c>
      <c r="F27" s="157">
        <f>VALUE(Data!B11)</f>
        <v>214222</v>
      </c>
      <c r="G27" s="158"/>
      <c r="H27" s="29">
        <f>VALUE(Data!C11)</f>
        <v>598259</v>
      </c>
      <c r="I27" s="29">
        <f>VALUE(Data!D11)</f>
        <v>2572603</v>
      </c>
    </row>
    <row r="28" spans="5:9" ht="12">
      <c r="E28" s="28">
        <f>VALUE(Data!A12)</f>
        <v>1999</v>
      </c>
      <c r="F28" s="157">
        <f>VALUE(Data!B12)</f>
        <v>220763</v>
      </c>
      <c r="G28" s="158"/>
      <c r="H28" s="29">
        <f>VALUE(Data!C12)</f>
        <v>605830</v>
      </c>
      <c r="I28" s="29">
        <f>VALUE(Data!D12)</f>
        <v>2632934</v>
      </c>
    </row>
    <row r="29" spans="5:9" ht="12">
      <c r="E29" s="28">
        <f>VALUE(Data!A13)</f>
        <v>2000</v>
      </c>
      <c r="F29" s="157">
        <f>VALUE(Data!B13)</f>
        <v>232490</v>
      </c>
      <c r="G29" s="158"/>
      <c r="H29" s="29">
        <f>VALUE(Data!C13)</f>
        <v>635193</v>
      </c>
      <c r="I29" s="29">
        <f>VALUE(Data!D13)</f>
        <v>2708822</v>
      </c>
    </row>
    <row r="30" spans="5:9" ht="12">
      <c r="E30" s="28">
        <f>VALUE(Data!A14)</f>
        <v>2001</v>
      </c>
      <c r="F30" s="157">
        <f>VALUE(Data!B14)</f>
        <v>232587</v>
      </c>
      <c r="G30" s="158"/>
      <c r="H30" s="29">
        <f>VALUE(Data!C14)</f>
        <v>643149</v>
      </c>
      <c r="I30" s="29">
        <f>VALUE(Data!D14)</f>
        <v>2754882</v>
      </c>
    </row>
    <row r="31" spans="5:9" ht="12">
      <c r="E31" s="28">
        <f>VALUE(Data!A15)</f>
        <v>2002</v>
      </c>
      <c r="F31" s="157">
        <f>VALUE(Data!B15)</f>
        <v>236070</v>
      </c>
      <c r="G31" s="158"/>
      <c r="H31" s="29">
        <f>VALUE(Data!C15)</f>
        <v>659522</v>
      </c>
      <c r="I31" s="29">
        <f>VALUE(Data!D15)</f>
        <v>2811984</v>
      </c>
    </row>
    <row r="32" spans="5:9" ht="12">
      <c r="E32" s="28">
        <f>VALUE(Data!A16)</f>
        <v>2003</v>
      </c>
      <c r="F32" s="157">
        <f>VALUE(Data!B16)</f>
        <v>236679</v>
      </c>
      <c r="G32" s="158"/>
      <c r="H32" s="29">
        <f>VALUE(Data!C16)</f>
        <v>658890</v>
      </c>
      <c r="I32" s="29">
        <f>VALUE(Data!D16)</f>
        <v>2854878</v>
      </c>
    </row>
    <row r="33" spans="5:9" ht="12">
      <c r="E33" s="28">
        <f>VALUE(Data!A17)</f>
        <v>2004</v>
      </c>
      <c r="F33" s="157">
        <f>VALUE(Data!B17)</f>
        <v>251403</v>
      </c>
      <c r="G33" s="158"/>
      <c r="H33" s="29">
        <f>VALUE(Data!C17)</f>
        <v>687562</v>
      </c>
      <c r="I33" s="29">
        <f>VALUE(Data!D17)</f>
        <v>2918894</v>
      </c>
    </row>
    <row r="34" spans="5:9" ht="12">
      <c r="E34" s="28">
        <f>VALUE(Data!A18)</f>
        <v>2005</v>
      </c>
      <c r="F34" s="157">
        <f>VALUE(Data!B18)</f>
        <v>253182</v>
      </c>
      <c r="G34" s="158"/>
      <c r="H34" s="29">
        <f>VALUE(Data!C18)</f>
        <v>697225</v>
      </c>
      <c r="I34" s="29">
        <f>VALUE(Data!D18)</f>
        <v>2974451</v>
      </c>
    </row>
    <row r="35" spans="5:9" ht="12">
      <c r="E35" s="28">
        <f>VALUE(Data!A19)</f>
        <v>2006</v>
      </c>
      <c r="F35" s="157">
        <f>VALUE(Data!B19)</f>
        <v>256623</v>
      </c>
      <c r="G35" s="158"/>
      <c r="H35" s="29">
        <f>VALUE(Data!C19)</f>
        <v>710616</v>
      </c>
      <c r="I35" s="29">
        <f>VALUE(Data!D19)</f>
        <v>3002821</v>
      </c>
    </row>
    <row r="36" spans="5:9" ht="12">
      <c r="E36" s="28">
        <f>VALUE(Data!A20)</f>
        <v>2007</v>
      </c>
      <c r="F36" s="157">
        <f>VALUE(Data!B20)</f>
        <v>259638</v>
      </c>
      <c r="G36" s="158"/>
      <c r="H36" s="29">
        <f>VALUE(Data!C20)</f>
        <v>712492</v>
      </c>
      <c r="I36" s="29">
        <f>VALUE(Data!D20)</f>
        <v>3015992</v>
      </c>
    </row>
    <row r="37" spans="5:9" ht="12">
      <c r="E37" s="28">
        <f>VALUE(Data!A21)</f>
        <v>2008</v>
      </c>
      <c r="F37" s="157">
        <f>VALUE(Data!B21)</f>
        <v>252343</v>
      </c>
      <c r="G37" s="158"/>
      <c r="H37" s="29">
        <f>VALUE(Data!C21)</f>
        <v>706599</v>
      </c>
      <c r="I37" s="29">
        <f>VALUE(Data!D21)</f>
        <v>3023929</v>
      </c>
    </row>
    <row r="38" spans="5:9" ht="12">
      <c r="E38" s="28">
        <f>VALUE(Data!A22)</f>
        <v>2009</v>
      </c>
      <c r="F38" s="157">
        <f>VALUE(Data!B22)</f>
        <v>249741</v>
      </c>
      <c r="G38" s="158"/>
      <c r="H38" s="29">
        <f>VALUE(Data!C22)</f>
        <v>692914</v>
      </c>
      <c r="I38" s="29">
        <f>VALUE(Data!D22)</f>
        <v>2959824</v>
      </c>
    </row>
    <row r="39" spans="5:9" ht="12">
      <c r="E39" s="28">
        <f>VALUE(Data!A23)</f>
        <v>2010</v>
      </c>
      <c r="F39" s="157">
        <f>VALUE(Data!B23)</f>
        <v>254238</v>
      </c>
      <c r="G39" s="158"/>
      <c r="H39" s="29">
        <f>VALUE(Data!C23)</f>
        <v>685711</v>
      </c>
      <c r="I39" s="29">
        <f>VALUE(Data!D23)</f>
        <v>2949561</v>
      </c>
    </row>
    <row r="40" spans="5:9" ht="12">
      <c r="E40" s="28">
        <f>VALUE(Data!A24)</f>
        <v>2011</v>
      </c>
      <c r="F40" s="157">
        <f>VALUE(Data!B24)</f>
        <v>253124</v>
      </c>
      <c r="G40" s="158"/>
      <c r="H40" s="29">
        <f>VALUE(Data!C24)</f>
        <v>690378</v>
      </c>
      <c r="I40" s="29">
        <f>VALUE(Data!D24)</f>
        <v>2971933</v>
      </c>
    </row>
    <row r="41" spans="5:9" ht="12">
      <c r="E41" s="28">
        <f>VALUE(Data!A25)</f>
        <v>2012</v>
      </c>
      <c r="F41" s="157">
        <f>VALUE(Data!B25)</f>
        <v>256166</v>
      </c>
      <c r="G41" s="158"/>
      <c r="H41" s="29">
        <f>VALUE(Data!C25)</f>
        <v>701890</v>
      </c>
      <c r="I41" s="29">
        <f>VALUE(Data!D25)</f>
        <v>2961914</v>
      </c>
    </row>
    <row r="42" spans="5:9" ht="12">
      <c r="E42" s="28">
        <f>VALUE(Data!A26)</f>
        <v>2013</v>
      </c>
      <c r="F42" s="157">
        <f>VALUE(Data!B26)</f>
        <v>253026</v>
      </c>
      <c r="G42" s="158"/>
      <c r="H42" s="29">
        <f>VALUE(Data!C26)</f>
        <v>698248</v>
      </c>
      <c r="I42" s="29">
        <f>VALUE(Data!D26)</f>
        <v>2964927</v>
      </c>
    </row>
    <row r="43" spans="5:9" ht="12">
      <c r="E43" s="28">
        <f>VALUE(Data!A27)</f>
        <v>2014</v>
      </c>
      <c r="F43" s="157">
        <f>VALUE(Data!B27)</f>
        <v>253424</v>
      </c>
      <c r="G43" s="158"/>
      <c r="H43" s="29">
        <f>VALUE(Data!C27)</f>
        <v>693785</v>
      </c>
      <c r="I43" s="29">
        <f>VALUE(Data!D27)</f>
        <v>2983818</v>
      </c>
    </row>
    <row r="44" spans="5:9" ht="12">
      <c r="E44" s="28">
        <f>VALUE(Data!A28)</f>
        <v>2015</v>
      </c>
      <c r="F44" s="157">
        <f>VALUE(Data!B28)</f>
        <v>258017</v>
      </c>
      <c r="G44" s="158"/>
      <c r="H44" s="29">
        <f>VALUE(Data!C28)</f>
        <v>708735</v>
      </c>
      <c r="I44" s="29">
        <f>VALUE(Data!D28)</f>
        <v>3040606</v>
      </c>
    </row>
    <row r="45" spans="5:9" ht="12">
      <c r="E45" s="28">
        <f>VALUE(Data!A29)</f>
        <v>2016</v>
      </c>
      <c r="F45" s="157">
        <f>VALUE(Data!B29)</f>
        <v>265147</v>
      </c>
      <c r="G45" s="158"/>
      <c r="H45" s="29">
        <f>VALUE(Data!C29)</f>
        <v>727837</v>
      </c>
      <c r="I45" s="29">
        <f>VALUE(Data!D29)</f>
        <v>3114474</v>
      </c>
    </row>
    <row r="46" spans="5:9" ht="12">
      <c r="E46" s="28">
        <f>VALUE(Data!A30)</f>
        <v>2017</v>
      </c>
      <c r="F46" s="157">
        <f>VALUE(Data!B30)</f>
        <v>268343</v>
      </c>
      <c r="G46" s="158"/>
      <c r="H46" s="29">
        <f>VALUE(Data!C30)</f>
        <v>736587</v>
      </c>
      <c r="I46" s="29">
        <f>VALUE(Data!D30)</f>
        <v>3183158</v>
      </c>
    </row>
    <row r="47" spans="5:9" ht="12">
      <c r="E47" s="28">
        <f>VALUE(Data!A31)</f>
        <v>2018</v>
      </c>
      <c r="F47" s="157">
        <f>VALUE(Data!B31)</f>
        <v>270705</v>
      </c>
      <c r="G47" s="158"/>
      <c r="H47" s="29">
        <f>VALUE(Data!C31)</f>
        <v>743201</v>
      </c>
      <c r="I47" s="29">
        <f>VALUE(Data!D31)</f>
        <v>3218961</v>
      </c>
    </row>
    <row r="48" spans="5:9" ht="12">
      <c r="E48" s="28">
        <f>VALUE(Data!A32)</f>
        <v>2019</v>
      </c>
      <c r="F48" s="157">
        <f>VALUE(Data!B32)</f>
        <v>272537</v>
      </c>
      <c r="G48" s="158"/>
      <c r="H48" s="29">
        <f>VALUE(Data!C32)</f>
        <v>748400</v>
      </c>
      <c r="I48" s="29">
        <f>VALUE(Data!D32)</f>
        <v>3245525</v>
      </c>
    </row>
    <row r="49" spans="5:9" ht="12">
      <c r="E49" s="28">
        <f>VALUE(Data!A33)</f>
        <v>2020</v>
      </c>
      <c r="F49" s="157">
        <f>VALUE(Data!B33)</f>
        <v>220982</v>
      </c>
      <c r="G49" s="158"/>
      <c r="H49" s="29">
        <f>VALUE(Data!C33)</f>
        <v>706350</v>
      </c>
      <c r="I49" s="29">
        <f>VALUE(Data!D33)</f>
        <v>3218242</v>
      </c>
    </row>
    <row r="50" spans="5:9" ht="12">
      <c r="E50" s="28">
        <f>VALUE(Data!A34)</f>
        <v>2021</v>
      </c>
      <c r="F50" s="157">
        <f>VALUE(Data!B34)</f>
        <v>262957</v>
      </c>
      <c r="G50" s="158"/>
      <c r="H50" s="29">
        <f>VALUE(Data!C34)</f>
        <v>691474</v>
      </c>
      <c r="I50" s="29">
        <f>VALUE(Data!D34)</f>
        <v>2814487</v>
      </c>
    </row>
    <row r="51" spans="3:7" ht="12">
      <c r="C51" s="13"/>
      <c r="D51" s="14"/>
      <c r="E51" s="14"/>
      <c r="F51" s="14"/>
      <c r="G51" s="14"/>
    </row>
    <row r="52" spans="3:7" ht="12">
      <c r="C52" s="13"/>
      <c r="D52" s="14"/>
      <c r="E52" s="14"/>
      <c r="F52" s="14"/>
      <c r="G52" s="14"/>
    </row>
    <row r="53" spans="2:12" ht="15" customHeight="1">
      <c r="B53" s="19" t="s">
        <v>34</v>
      </c>
      <c r="C53" s="19"/>
      <c r="D53" s="19"/>
      <c r="E53" s="19"/>
      <c r="F53" s="19"/>
      <c r="G53" s="19"/>
      <c r="H53" s="19"/>
      <c r="I53" s="19"/>
      <c r="J53" s="19"/>
      <c r="K53" s="19"/>
      <c r="L53" s="19"/>
    </row>
    <row r="54" spans="2:12" ht="12">
      <c r="B54" s="19" t="s">
        <v>35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</row>
    <row r="55" spans="2:12" ht="12">
      <c r="B55" s="19" t="s">
        <v>36</v>
      </c>
      <c r="C55" s="19"/>
      <c r="D55" s="19"/>
      <c r="E55" s="19"/>
      <c r="F55" s="19"/>
      <c r="G55" s="19"/>
      <c r="H55" s="19"/>
      <c r="I55" s="19"/>
      <c r="J55" s="19"/>
      <c r="K55" s="19"/>
      <c r="L55" s="19"/>
    </row>
    <row r="56" spans="2:12" ht="12">
      <c r="B56" s="19" t="s">
        <v>37</v>
      </c>
      <c r="C56" s="19"/>
      <c r="D56" s="19"/>
      <c r="E56" s="19"/>
      <c r="F56" s="19"/>
      <c r="G56" s="19"/>
      <c r="H56" s="19"/>
      <c r="I56" s="19"/>
      <c r="J56" s="19"/>
      <c r="K56" s="19"/>
      <c r="L56" s="19"/>
    </row>
    <row r="57" spans="2:12" ht="12.75">
      <c r="B57" s="19" t="s">
        <v>38</v>
      </c>
      <c r="C57" s="19"/>
      <c r="D57" s="19"/>
      <c r="E57" s="19"/>
      <c r="F57" s="19"/>
      <c r="G57" s="19"/>
      <c r="H57" s="19"/>
      <c r="I57" s="19"/>
      <c r="J57" s="19"/>
      <c r="K57" s="19"/>
      <c r="L57" s="19"/>
    </row>
    <row r="58" ht="12.75">
      <c r="B58" s="19" t="s">
        <v>39</v>
      </c>
    </row>
    <row r="59" ht="12">
      <c r="B59" s="19"/>
    </row>
    <row r="60" ht="12">
      <c r="B60" s="19"/>
    </row>
    <row r="61" spans="1:16" s="3" customFormat="1" ht="11.25" customHeight="1">
      <c r="A61" s="160" t="s">
        <v>40</v>
      </c>
      <c r="B61" s="160"/>
      <c r="C61" s="160"/>
      <c r="D61" s="160"/>
      <c r="E61" s="160"/>
      <c r="F61" s="160"/>
      <c r="G61" s="160"/>
      <c r="H61" s="160"/>
      <c r="I61" s="160"/>
      <c r="J61" s="160"/>
      <c r="K61" s="160"/>
      <c r="L61" s="160"/>
      <c r="M61" s="14"/>
      <c r="N61" s="14"/>
      <c r="O61" s="14"/>
      <c r="P61" s="14"/>
    </row>
    <row r="63" ht="12" customHeight="1"/>
  </sheetData>
  <sheetProtection/>
  <mergeCells count="34">
    <mergeCell ref="A1:K1"/>
    <mergeCell ref="A61:L61"/>
    <mergeCell ref="A16:K17"/>
    <mergeCell ref="A20:K20"/>
    <mergeCell ref="A22:K22"/>
    <mergeCell ref="A2:K4"/>
    <mergeCell ref="A7:K7"/>
    <mergeCell ref="F24:G24"/>
    <mergeCell ref="F25:G25"/>
    <mergeCell ref="F26:G26"/>
    <mergeCell ref="F38:G38"/>
    <mergeCell ref="F27:G27"/>
    <mergeCell ref="F28:G28"/>
    <mergeCell ref="F29:G29"/>
    <mergeCell ref="F30:G30"/>
    <mergeCell ref="F31:G31"/>
    <mergeCell ref="F32:G32"/>
    <mergeCell ref="F50:G50"/>
    <mergeCell ref="F44:G44"/>
    <mergeCell ref="F45:G45"/>
    <mergeCell ref="F46:G46"/>
    <mergeCell ref="F47:G47"/>
    <mergeCell ref="F33:G33"/>
    <mergeCell ref="F34:G34"/>
    <mergeCell ref="F35:G35"/>
    <mergeCell ref="F36:G36"/>
    <mergeCell ref="F37:G37"/>
    <mergeCell ref="F48:G48"/>
    <mergeCell ref="F49:G49"/>
    <mergeCell ref="F39:G39"/>
    <mergeCell ref="F40:G40"/>
    <mergeCell ref="F41:G41"/>
    <mergeCell ref="F42:G42"/>
    <mergeCell ref="F43:G43"/>
  </mergeCells>
  <conditionalFormatting sqref="E5">
    <cfRule type="expression" priority="4" dxfId="9" stopIfTrue="1">
      <formula>VALUE($E$5)&lt;0</formula>
    </cfRule>
  </conditionalFormatting>
  <conditionalFormatting sqref="E9">
    <cfRule type="expression" priority="3" dxfId="9" stopIfTrue="1">
      <formula>VALUE($E$9)&lt;0</formula>
    </cfRule>
  </conditionalFormatting>
  <conditionalFormatting sqref="G5">
    <cfRule type="expression" priority="2" dxfId="9" stopIfTrue="1">
      <formula>VALUE($G$5)&lt;0</formula>
    </cfRule>
  </conditionalFormatting>
  <conditionalFormatting sqref="G9">
    <cfRule type="expression" priority="1" dxfId="9" stopIfTrue="1">
      <formula>VALUE($G$9)&lt;0</formula>
    </cfRule>
  </conditionalFormatting>
  <printOptions/>
  <pageMargins left="0.75" right="0.75" top="1" bottom="1" header="0.5" footer="0.5"/>
  <pageSetup horizontalDpi="600" verticalDpi="600" orientation="portrait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16">
      <selection activeCell="D31" sqref="D31:O31"/>
    </sheetView>
  </sheetViews>
  <sheetFormatPr defaultColWidth="9.140625" defaultRowHeight="12.75"/>
  <cols>
    <col min="4" max="15" width="9.140625" style="40" customWidth="1"/>
    <col min="16" max="16" width="0" style="0" hidden="1" customWidth="1"/>
  </cols>
  <sheetData>
    <row r="1" spans="1:16" ht="12.75">
      <c r="A1" s="30"/>
      <c r="B1" s="179" t="s">
        <v>41</v>
      </c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</row>
    <row r="2" spans="1:15" ht="12.75" customHeight="1">
      <c r="A2" s="170" t="s">
        <v>42</v>
      </c>
      <c r="B2" s="171"/>
      <c r="C2" s="172"/>
      <c r="D2" s="176" t="s">
        <v>43</v>
      </c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8"/>
    </row>
    <row r="3" spans="1:15" ht="12">
      <c r="A3" s="173"/>
      <c r="B3" s="174"/>
      <c r="C3" s="175"/>
      <c r="D3" s="136" t="s">
        <v>44</v>
      </c>
      <c r="E3" s="136" t="s">
        <v>45</v>
      </c>
      <c r="F3" s="136" t="s">
        <v>46</v>
      </c>
      <c r="G3" s="136" t="s">
        <v>47</v>
      </c>
      <c r="H3" s="136" t="s">
        <v>48</v>
      </c>
      <c r="I3" s="136" t="s">
        <v>49</v>
      </c>
      <c r="J3" s="136" t="s">
        <v>50</v>
      </c>
      <c r="K3" s="136" t="s">
        <v>51</v>
      </c>
      <c r="L3" s="136" t="s">
        <v>52</v>
      </c>
      <c r="M3" s="136" t="s">
        <v>53</v>
      </c>
      <c r="N3" s="136" t="s">
        <v>54</v>
      </c>
      <c r="O3" s="136" t="s">
        <v>55</v>
      </c>
    </row>
    <row r="4" spans="1:15" ht="12.75" customHeight="1">
      <c r="A4" s="37"/>
      <c r="B4" s="38"/>
      <c r="C4" s="38"/>
      <c r="D4" s="93" t="s">
        <v>56</v>
      </c>
      <c r="E4" s="93"/>
      <c r="F4" s="93"/>
      <c r="G4" s="93"/>
      <c r="H4" s="93"/>
      <c r="I4" s="93"/>
      <c r="J4" s="93"/>
      <c r="K4" s="93"/>
      <c r="L4" s="93"/>
      <c r="M4" s="93"/>
      <c r="N4" s="93"/>
      <c r="O4" s="94"/>
    </row>
    <row r="5" spans="1:16" ht="12.75" customHeight="1" hidden="1">
      <c r="A5" s="37"/>
      <c r="B5" s="38"/>
      <c r="C5" s="38"/>
      <c r="D5" s="77" t="s">
        <v>44</v>
      </c>
      <c r="E5" s="77" t="s">
        <v>45</v>
      </c>
      <c r="F5" s="77" t="s">
        <v>46</v>
      </c>
      <c r="G5" s="77" t="s">
        <v>47</v>
      </c>
      <c r="H5" s="77" t="s">
        <v>48</v>
      </c>
      <c r="I5" s="77" t="s">
        <v>49</v>
      </c>
      <c r="J5" s="77" t="s">
        <v>50</v>
      </c>
      <c r="K5" s="77" t="s">
        <v>51</v>
      </c>
      <c r="L5" s="77" t="s">
        <v>52</v>
      </c>
      <c r="M5" s="77" t="s">
        <v>53</v>
      </c>
      <c r="N5" s="77" t="s">
        <v>54</v>
      </c>
      <c r="O5" s="77" t="s">
        <v>55</v>
      </c>
      <c r="P5" s="39" t="s">
        <v>57</v>
      </c>
    </row>
    <row r="6" spans="1:16" ht="12.75" customHeight="1">
      <c r="A6" s="167" t="s">
        <v>58</v>
      </c>
      <c r="B6" s="168"/>
      <c r="C6" s="169"/>
      <c r="D6" s="78" t="s">
        <v>59</v>
      </c>
      <c r="E6" s="78" t="s">
        <v>60</v>
      </c>
      <c r="F6" s="78" t="s">
        <v>61</v>
      </c>
      <c r="G6" s="78" t="s">
        <v>62</v>
      </c>
      <c r="H6" s="78" t="s">
        <v>63</v>
      </c>
      <c r="I6" s="78" t="s">
        <v>64</v>
      </c>
      <c r="J6" s="78" t="s">
        <v>65</v>
      </c>
      <c r="K6" s="78" t="s">
        <v>66</v>
      </c>
      <c r="L6" s="78" t="s">
        <v>67</v>
      </c>
      <c r="M6" s="78" t="s">
        <v>68</v>
      </c>
      <c r="N6" s="78" t="s">
        <v>59</v>
      </c>
      <c r="O6" s="78" t="s">
        <v>69</v>
      </c>
      <c r="P6" s="40">
        <v>1</v>
      </c>
    </row>
    <row r="7" spans="1:16" ht="12.75" customHeight="1">
      <c r="A7" s="167" t="s">
        <v>70</v>
      </c>
      <c r="B7" s="168"/>
      <c r="C7" s="169"/>
      <c r="D7" s="78" t="s">
        <v>71</v>
      </c>
      <c r="E7" s="78" t="s">
        <v>72</v>
      </c>
      <c r="F7" s="78" t="s">
        <v>73</v>
      </c>
      <c r="G7" s="78" t="s">
        <v>74</v>
      </c>
      <c r="H7" s="78" t="s">
        <v>75</v>
      </c>
      <c r="I7" s="78" t="s">
        <v>76</v>
      </c>
      <c r="J7" s="78" t="s">
        <v>77</v>
      </c>
      <c r="K7" s="78" t="s">
        <v>78</v>
      </c>
      <c r="L7" s="78" t="s">
        <v>76</v>
      </c>
      <c r="M7" s="78" t="s">
        <v>79</v>
      </c>
      <c r="N7" s="78" t="s">
        <v>71</v>
      </c>
      <c r="O7" s="78" t="s">
        <v>80</v>
      </c>
      <c r="P7" s="40">
        <v>2</v>
      </c>
    </row>
    <row r="8" spans="1:16" ht="12.75" customHeight="1">
      <c r="A8" s="167" t="s">
        <v>81</v>
      </c>
      <c r="B8" s="168"/>
      <c r="C8" s="169"/>
      <c r="D8" s="78" t="s">
        <v>82</v>
      </c>
      <c r="E8" s="78" t="s">
        <v>83</v>
      </c>
      <c r="F8" s="78" t="s">
        <v>84</v>
      </c>
      <c r="G8" s="78" t="s">
        <v>85</v>
      </c>
      <c r="H8" s="78" t="s">
        <v>86</v>
      </c>
      <c r="I8" s="78" t="s">
        <v>87</v>
      </c>
      <c r="J8" s="78" t="s">
        <v>88</v>
      </c>
      <c r="K8" s="78" t="s">
        <v>71</v>
      </c>
      <c r="L8" s="78" t="s">
        <v>89</v>
      </c>
      <c r="M8" s="78" t="s">
        <v>90</v>
      </c>
      <c r="N8" s="78" t="s">
        <v>86</v>
      </c>
      <c r="O8" s="78" t="s">
        <v>91</v>
      </c>
      <c r="P8" s="40">
        <v>3</v>
      </c>
    </row>
    <row r="9" spans="1:16" ht="12.75" customHeight="1">
      <c r="A9" s="167" t="s">
        <v>92</v>
      </c>
      <c r="B9" s="168"/>
      <c r="C9" s="169"/>
      <c r="D9" s="78" t="s">
        <v>93</v>
      </c>
      <c r="E9" s="78" t="s">
        <v>94</v>
      </c>
      <c r="F9" s="78" t="s">
        <v>95</v>
      </c>
      <c r="G9" s="78" t="s">
        <v>72</v>
      </c>
      <c r="H9" s="78" t="s">
        <v>96</v>
      </c>
      <c r="I9" s="78" t="s">
        <v>97</v>
      </c>
      <c r="J9" s="78" t="s">
        <v>97</v>
      </c>
      <c r="K9" s="78" t="s">
        <v>98</v>
      </c>
      <c r="L9" s="78" t="s">
        <v>99</v>
      </c>
      <c r="M9" s="78" t="s">
        <v>100</v>
      </c>
      <c r="N9" s="78" t="s">
        <v>101</v>
      </c>
      <c r="O9" s="78" t="s">
        <v>102</v>
      </c>
      <c r="P9" s="40">
        <v>4</v>
      </c>
    </row>
    <row r="10" spans="1:16" ht="12.75" customHeight="1">
      <c r="A10" s="167" t="s">
        <v>103</v>
      </c>
      <c r="B10" s="168"/>
      <c r="C10" s="169"/>
      <c r="D10" s="78" t="s">
        <v>104</v>
      </c>
      <c r="E10" s="78" t="s">
        <v>105</v>
      </c>
      <c r="F10" s="78" t="s">
        <v>106</v>
      </c>
      <c r="G10" s="78" t="s">
        <v>107</v>
      </c>
      <c r="H10" s="78" t="s">
        <v>108</v>
      </c>
      <c r="I10" s="78" t="s">
        <v>109</v>
      </c>
      <c r="J10" s="78" t="s">
        <v>110</v>
      </c>
      <c r="K10" s="78" t="s">
        <v>111</v>
      </c>
      <c r="L10" s="78" t="s">
        <v>112</v>
      </c>
      <c r="M10" s="78" t="s">
        <v>113</v>
      </c>
      <c r="N10" s="78" t="s">
        <v>114</v>
      </c>
      <c r="O10" s="78" t="s">
        <v>115</v>
      </c>
      <c r="P10" s="40">
        <v>5</v>
      </c>
    </row>
    <row r="11" spans="1:16" ht="12.75" customHeight="1" thickBot="1">
      <c r="A11" s="167" t="s">
        <v>116</v>
      </c>
      <c r="B11" s="168"/>
      <c r="C11" s="169"/>
      <c r="D11" s="99" t="s">
        <v>117</v>
      </c>
      <c r="E11" s="99" t="s">
        <v>118</v>
      </c>
      <c r="F11" s="99" t="s">
        <v>119</v>
      </c>
      <c r="G11" s="99" t="s">
        <v>120</v>
      </c>
      <c r="H11" s="99" t="s">
        <v>121</v>
      </c>
      <c r="I11" s="99" t="s">
        <v>122</v>
      </c>
      <c r="J11" s="99" t="s">
        <v>123</v>
      </c>
      <c r="K11" s="99" t="s">
        <v>94</v>
      </c>
      <c r="L11" s="99" t="s">
        <v>124</v>
      </c>
      <c r="M11" s="99" t="s">
        <v>99</v>
      </c>
      <c r="N11" s="99" t="s">
        <v>125</v>
      </c>
      <c r="O11" s="99" t="s">
        <v>126</v>
      </c>
      <c r="P11" s="40">
        <v>6</v>
      </c>
    </row>
    <row r="12" spans="1:16" ht="12.75" customHeight="1">
      <c r="A12" s="167" t="s">
        <v>127</v>
      </c>
      <c r="B12" s="168"/>
      <c r="C12" s="169"/>
      <c r="D12" s="100" t="s">
        <v>128</v>
      </c>
      <c r="E12" s="100" t="s">
        <v>129</v>
      </c>
      <c r="F12" s="100" t="s">
        <v>130</v>
      </c>
      <c r="G12" s="100" t="s">
        <v>131</v>
      </c>
      <c r="H12" s="100" t="s">
        <v>132</v>
      </c>
      <c r="I12" s="100" t="s">
        <v>133</v>
      </c>
      <c r="J12" s="100" t="s">
        <v>134</v>
      </c>
      <c r="K12" s="100" t="s">
        <v>135</v>
      </c>
      <c r="L12" s="100" t="s">
        <v>136</v>
      </c>
      <c r="M12" s="100" t="s">
        <v>137</v>
      </c>
      <c r="N12" s="100" t="s">
        <v>138</v>
      </c>
      <c r="O12" s="100" t="s">
        <v>139</v>
      </c>
      <c r="P12" s="40">
        <v>7</v>
      </c>
    </row>
    <row r="13" spans="1:15" ht="12.75" customHeight="1">
      <c r="A13" s="95"/>
      <c r="B13" s="96"/>
      <c r="C13" s="96"/>
      <c r="D13" s="64" t="s">
        <v>140</v>
      </c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5"/>
    </row>
    <row r="14" spans="1:16" ht="12.75" customHeight="1">
      <c r="A14" s="167" t="s">
        <v>58</v>
      </c>
      <c r="B14" s="168"/>
      <c r="C14" s="169"/>
      <c r="D14" s="78" t="s">
        <v>141</v>
      </c>
      <c r="E14" s="78" t="s">
        <v>142</v>
      </c>
      <c r="F14" s="78" t="s">
        <v>143</v>
      </c>
      <c r="G14" s="78"/>
      <c r="H14" s="78"/>
      <c r="I14" s="78"/>
      <c r="J14" s="78"/>
      <c r="K14" s="78"/>
      <c r="L14" s="78"/>
      <c r="M14" s="78"/>
      <c r="N14" s="78"/>
      <c r="O14" s="78"/>
      <c r="P14">
        <v>8</v>
      </c>
    </row>
    <row r="15" spans="1:16" ht="12.75" customHeight="1">
      <c r="A15" s="167" t="s">
        <v>70</v>
      </c>
      <c r="B15" s="168"/>
      <c r="C15" s="169"/>
      <c r="D15" s="78" t="s">
        <v>73</v>
      </c>
      <c r="E15" s="78" t="s">
        <v>144</v>
      </c>
      <c r="F15" s="78" t="s">
        <v>145</v>
      </c>
      <c r="G15" s="78"/>
      <c r="H15" s="78"/>
      <c r="I15" s="78"/>
      <c r="J15" s="78"/>
      <c r="K15" s="78"/>
      <c r="L15" s="78"/>
      <c r="M15" s="78"/>
      <c r="N15" s="78"/>
      <c r="O15" s="78"/>
      <c r="P15">
        <v>9</v>
      </c>
    </row>
    <row r="16" spans="1:16" ht="12.75" customHeight="1">
      <c r="A16" s="167" t="s">
        <v>81</v>
      </c>
      <c r="B16" s="168"/>
      <c r="C16" s="169"/>
      <c r="D16" s="78" t="s">
        <v>146</v>
      </c>
      <c r="E16" s="78" t="s">
        <v>147</v>
      </c>
      <c r="F16" s="78" t="s">
        <v>148</v>
      </c>
      <c r="G16" s="78"/>
      <c r="H16" s="78"/>
      <c r="I16" s="78"/>
      <c r="J16" s="78"/>
      <c r="K16" s="78"/>
      <c r="L16" s="78"/>
      <c r="M16" s="78"/>
      <c r="N16" s="78"/>
      <c r="O16" s="78"/>
      <c r="P16">
        <v>10</v>
      </c>
    </row>
    <row r="17" spans="1:16" ht="12.75" customHeight="1">
      <c r="A17" s="167" t="s">
        <v>92</v>
      </c>
      <c r="B17" s="168"/>
      <c r="C17" s="169"/>
      <c r="D17" s="78" t="s">
        <v>149</v>
      </c>
      <c r="E17" s="78" t="s">
        <v>150</v>
      </c>
      <c r="F17" s="78" t="s">
        <v>151</v>
      </c>
      <c r="G17" s="78"/>
      <c r="H17" s="78"/>
      <c r="I17" s="78"/>
      <c r="J17" s="78"/>
      <c r="K17" s="78"/>
      <c r="L17" s="78"/>
      <c r="M17" s="78"/>
      <c r="N17" s="78"/>
      <c r="O17" s="78"/>
      <c r="P17">
        <v>11</v>
      </c>
    </row>
    <row r="18" spans="1:16" ht="12.75" customHeight="1">
      <c r="A18" s="167" t="s">
        <v>103</v>
      </c>
      <c r="B18" s="168"/>
      <c r="C18" s="169"/>
      <c r="D18" s="78" t="s">
        <v>152</v>
      </c>
      <c r="E18" s="78" t="s">
        <v>153</v>
      </c>
      <c r="F18" s="78" t="s">
        <v>154</v>
      </c>
      <c r="G18" s="78"/>
      <c r="H18" s="78"/>
      <c r="I18" s="78"/>
      <c r="J18" s="78"/>
      <c r="K18" s="78"/>
      <c r="L18" s="78"/>
      <c r="M18" s="78"/>
      <c r="N18" s="78"/>
      <c r="O18" s="78"/>
      <c r="P18">
        <v>12</v>
      </c>
    </row>
    <row r="19" spans="1:16" ht="12.75" customHeight="1" thickBot="1">
      <c r="A19" s="167" t="s">
        <v>116</v>
      </c>
      <c r="B19" s="168"/>
      <c r="C19" s="169"/>
      <c r="D19" s="78" t="s">
        <v>155</v>
      </c>
      <c r="E19" s="78" t="s">
        <v>156</v>
      </c>
      <c r="F19" s="78" t="s">
        <v>93</v>
      </c>
      <c r="G19" s="78"/>
      <c r="H19" s="78"/>
      <c r="I19" s="78"/>
      <c r="J19" s="78"/>
      <c r="K19" s="78"/>
      <c r="L19" s="78"/>
      <c r="M19" s="78"/>
      <c r="N19" s="78"/>
      <c r="O19" s="78"/>
      <c r="P19">
        <v>13</v>
      </c>
    </row>
    <row r="20" spans="1:16" ht="12.75" customHeight="1">
      <c r="A20" s="167" t="s">
        <v>127</v>
      </c>
      <c r="B20" s="168"/>
      <c r="C20" s="169"/>
      <c r="D20" s="100" t="s">
        <v>157</v>
      </c>
      <c r="E20" s="100" t="s">
        <v>158</v>
      </c>
      <c r="F20" s="100" t="s">
        <v>159</v>
      </c>
      <c r="G20" s="100"/>
      <c r="H20" s="100"/>
      <c r="I20" s="100"/>
      <c r="J20" s="100"/>
      <c r="K20" s="100"/>
      <c r="L20" s="100"/>
      <c r="M20" s="100"/>
      <c r="N20" s="100"/>
      <c r="O20" s="100"/>
      <c r="P20">
        <v>14</v>
      </c>
    </row>
    <row r="21" spans="1:15" ht="12.75" customHeight="1">
      <c r="A21" s="97"/>
      <c r="B21" s="98"/>
      <c r="C21" s="98"/>
      <c r="D21" s="64" t="s">
        <v>160</v>
      </c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5"/>
    </row>
    <row r="22" spans="1:16" ht="12.75" customHeight="1">
      <c r="A22" s="167" t="s">
        <v>58</v>
      </c>
      <c r="B22" s="168"/>
      <c r="C22" s="169"/>
      <c r="D22" s="78" t="s">
        <v>161</v>
      </c>
      <c r="E22" s="78" t="s">
        <v>162</v>
      </c>
      <c r="F22" s="78" t="s">
        <v>163</v>
      </c>
      <c r="G22" s="78"/>
      <c r="H22" s="78"/>
      <c r="I22" s="78"/>
      <c r="J22" s="78"/>
      <c r="K22" s="78"/>
      <c r="L22" s="78"/>
      <c r="M22" s="78"/>
      <c r="N22" s="78"/>
      <c r="O22" s="78"/>
      <c r="P22">
        <v>15</v>
      </c>
    </row>
    <row r="23" spans="1:16" ht="12.75" customHeight="1">
      <c r="A23" s="167" t="s">
        <v>70</v>
      </c>
      <c r="B23" s="168"/>
      <c r="C23" s="169"/>
      <c r="D23" s="78" t="s">
        <v>164</v>
      </c>
      <c r="E23" s="78" t="s">
        <v>165</v>
      </c>
      <c r="F23" s="78" t="s">
        <v>166</v>
      </c>
      <c r="G23" s="78"/>
      <c r="H23" s="78"/>
      <c r="I23" s="78"/>
      <c r="J23" s="78"/>
      <c r="K23" s="78"/>
      <c r="L23" s="78"/>
      <c r="M23" s="78"/>
      <c r="N23" s="78"/>
      <c r="O23" s="78"/>
      <c r="P23">
        <v>16</v>
      </c>
    </row>
    <row r="24" spans="1:16" ht="12.75" customHeight="1">
      <c r="A24" s="167" t="s">
        <v>81</v>
      </c>
      <c r="B24" s="168"/>
      <c r="C24" s="169"/>
      <c r="D24" s="78" t="s">
        <v>167</v>
      </c>
      <c r="E24" s="78" t="s">
        <v>168</v>
      </c>
      <c r="F24" s="78" t="s">
        <v>169</v>
      </c>
      <c r="G24" s="78"/>
      <c r="H24" s="78"/>
      <c r="I24" s="78"/>
      <c r="J24" s="78"/>
      <c r="K24" s="78"/>
      <c r="L24" s="78"/>
      <c r="M24" s="78"/>
      <c r="N24" s="78"/>
      <c r="O24" s="78"/>
      <c r="P24">
        <v>17</v>
      </c>
    </row>
    <row r="25" spans="1:16" ht="12.75" customHeight="1">
      <c r="A25" s="167" t="s">
        <v>92</v>
      </c>
      <c r="B25" s="168"/>
      <c r="C25" s="169"/>
      <c r="D25" s="78" t="s">
        <v>170</v>
      </c>
      <c r="E25" s="78" t="s">
        <v>170</v>
      </c>
      <c r="F25" s="78" t="s">
        <v>74</v>
      </c>
      <c r="G25" s="78"/>
      <c r="H25" s="78"/>
      <c r="I25" s="78"/>
      <c r="J25" s="78"/>
      <c r="K25" s="78"/>
      <c r="L25" s="78"/>
      <c r="M25" s="78"/>
      <c r="N25" s="78"/>
      <c r="O25" s="78"/>
      <c r="P25">
        <v>18</v>
      </c>
    </row>
    <row r="26" spans="1:16" ht="12.75" customHeight="1">
      <c r="A26" s="167" t="s">
        <v>103</v>
      </c>
      <c r="B26" s="168"/>
      <c r="C26" s="169"/>
      <c r="D26" s="78" t="s">
        <v>171</v>
      </c>
      <c r="E26" s="78" t="s">
        <v>172</v>
      </c>
      <c r="F26" s="78" t="s">
        <v>173</v>
      </c>
      <c r="G26" s="78"/>
      <c r="H26" s="78"/>
      <c r="I26" s="78"/>
      <c r="J26" s="78"/>
      <c r="K26" s="78"/>
      <c r="L26" s="78"/>
      <c r="M26" s="78"/>
      <c r="N26" s="78"/>
      <c r="O26" s="78"/>
      <c r="P26">
        <v>19</v>
      </c>
    </row>
    <row r="27" spans="1:16" ht="12.75" customHeight="1" thickBot="1">
      <c r="A27" s="167" t="s">
        <v>116</v>
      </c>
      <c r="B27" s="168"/>
      <c r="C27" s="169"/>
      <c r="D27" s="99" t="s">
        <v>174</v>
      </c>
      <c r="E27" s="99" t="s">
        <v>175</v>
      </c>
      <c r="F27" s="99" t="s">
        <v>176</v>
      </c>
      <c r="G27" s="99"/>
      <c r="H27" s="99"/>
      <c r="I27" s="99"/>
      <c r="J27" s="99"/>
      <c r="K27" s="99"/>
      <c r="L27" s="99"/>
      <c r="M27" s="99"/>
      <c r="N27" s="99"/>
      <c r="O27" s="99"/>
      <c r="P27">
        <v>20</v>
      </c>
    </row>
    <row r="28" spans="1:16" ht="12.75" customHeight="1">
      <c r="A28" s="167" t="s">
        <v>127</v>
      </c>
      <c r="B28" s="168"/>
      <c r="C28" s="169"/>
      <c r="D28" s="100" t="s">
        <v>177</v>
      </c>
      <c r="E28" s="100" t="s">
        <v>178</v>
      </c>
      <c r="F28" s="100" t="s">
        <v>69</v>
      </c>
      <c r="G28" s="100"/>
      <c r="H28" s="100"/>
      <c r="I28" s="100"/>
      <c r="J28" s="100"/>
      <c r="K28" s="100"/>
      <c r="L28" s="100"/>
      <c r="M28" s="100"/>
      <c r="N28" s="100"/>
      <c r="O28" s="100"/>
      <c r="P28">
        <v>21</v>
      </c>
    </row>
    <row r="29" spans="1:15" ht="12.75" customHeight="1">
      <c r="A29" s="43"/>
      <c r="B29" s="43"/>
      <c r="C29" s="43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</row>
    <row r="30" spans="1:16" ht="12.75">
      <c r="A30" s="138"/>
      <c r="B30" s="179" t="s">
        <v>179</v>
      </c>
      <c r="C30" s="180"/>
      <c r="D30" s="180"/>
      <c r="E30" s="180"/>
      <c r="F30" s="180"/>
      <c r="G30" s="180"/>
      <c r="H30" s="180"/>
      <c r="I30" s="180"/>
      <c r="J30" s="180"/>
      <c r="K30" s="180"/>
      <c r="L30" s="180"/>
      <c r="M30" s="180"/>
      <c r="N30" s="180"/>
      <c r="O30" s="180"/>
      <c r="P30" s="180"/>
    </row>
    <row r="31" spans="1:15" ht="12.75" customHeight="1">
      <c r="A31" s="181" t="s">
        <v>42</v>
      </c>
      <c r="B31" s="182"/>
      <c r="C31" s="183"/>
      <c r="D31" s="190" t="s">
        <v>43</v>
      </c>
      <c r="E31" s="191"/>
      <c r="F31" s="191"/>
      <c r="G31" s="191"/>
      <c r="H31" s="191"/>
      <c r="I31" s="191"/>
      <c r="J31" s="191"/>
      <c r="K31" s="191"/>
      <c r="L31" s="191"/>
      <c r="M31" s="191"/>
      <c r="N31" s="191"/>
      <c r="O31" s="192"/>
    </row>
    <row r="32" spans="1:15" ht="12">
      <c r="A32" s="184"/>
      <c r="B32" s="185"/>
      <c r="C32" s="186"/>
      <c r="D32" s="137" t="s">
        <v>44</v>
      </c>
      <c r="E32" s="137" t="s">
        <v>45</v>
      </c>
      <c r="F32" s="137" t="s">
        <v>46</v>
      </c>
      <c r="G32" s="137" t="s">
        <v>47</v>
      </c>
      <c r="H32" s="137" t="s">
        <v>48</v>
      </c>
      <c r="I32" s="137" t="s">
        <v>49</v>
      </c>
      <c r="J32" s="137" t="s">
        <v>50</v>
      </c>
      <c r="K32" s="137" t="s">
        <v>51</v>
      </c>
      <c r="L32" s="137" t="s">
        <v>52</v>
      </c>
      <c r="M32" s="137" t="s">
        <v>53</v>
      </c>
      <c r="N32" s="137" t="s">
        <v>54</v>
      </c>
      <c r="O32" s="137" t="s">
        <v>55</v>
      </c>
    </row>
    <row r="33" spans="1:15" ht="12.75" customHeight="1">
      <c r="A33" s="41"/>
      <c r="B33" s="42"/>
      <c r="C33" s="42"/>
      <c r="D33" s="64" t="s">
        <v>180</v>
      </c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5"/>
    </row>
    <row r="34" spans="1:16" ht="12.75" customHeight="1">
      <c r="A34" s="167" t="s">
        <v>58</v>
      </c>
      <c r="B34" s="168"/>
      <c r="C34" s="169"/>
      <c r="D34" s="78" t="s">
        <v>59</v>
      </c>
      <c r="E34" s="78" t="s">
        <v>181</v>
      </c>
      <c r="F34" s="78" t="s">
        <v>182</v>
      </c>
      <c r="G34" s="78" t="s">
        <v>183</v>
      </c>
      <c r="H34" s="78" t="s">
        <v>184</v>
      </c>
      <c r="I34" s="78" t="s">
        <v>185</v>
      </c>
      <c r="J34" s="78" t="s">
        <v>186</v>
      </c>
      <c r="K34" s="78" t="s">
        <v>187</v>
      </c>
      <c r="L34" s="78" t="s">
        <v>188</v>
      </c>
      <c r="M34" s="78" t="s">
        <v>189</v>
      </c>
      <c r="N34" s="78" t="s">
        <v>190</v>
      </c>
      <c r="O34" s="78" t="s">
        <v>191</v>
      </c>
      <c r="P34">
        <v>22</v>
      </c>
    </row>
    <row r="35" spans="1:16" ht="12.75" customHeight="1">
      <c r="A35" s="167" t="s">
        <v>70</v>
      </c>
      <c r="B35" s="168"/>
      <c r="C35" s="169"/>
      <c r="D35" s="78" t="s">
        <v>71</v>
      </c>
      <c r="E35" s="78" t="s">
        <v>192</v>
      </c>
      <c r="F35" s="78" t="s">
        <v>193</v>
      </c>
      <c r="G35" s="78" t="s">
        <v>194</v>
      </c>
      <c r="H35" s="78" t="s">
        <v>195</v>
      </c>
      <c r="I35" s="78" t="s">
        <v>196</v>
      </c>
      <c r="J35" s="78" t="s">
        <v>197</v>
      </c>
      <c r="K35" s="78" t="s">
        <v>198</v>
      </c>
      <c r="L35" s="78" t="s">
        <v>199</v>
      </c>
      <c r="M35" s="78" t="s">
        <v>200</v>
      </c>
      <c r="N35" s="78" t="s">
        <v>201</v>
      </c>
      <c r="O35" s="78" t="s">
        <v>202</v>
      </c>
      <c r="P35">
        <v>23</v>
      </c>
    </row>
    <row r="36" spans="1:16" ht="12.75" customHeight="1">
      <c r="A36" s="167" t="s">
        <v>81</v>
      </c>
      <c r="B36" s="168"/>
      <c r="C36" s="169"/>
      <c r="D36" s="78" t="s">
        <v>82</v>
      </c>
      <c r="E36" s="78" t="s">
        <v>203</v>
      </c>
      <c r="F36" s="78" t="s">
        <v>204</v>
      </c>
      <c r="G36" s="78" t="s">
        <v>205</v>
      </c>
      <c r="H36" s="78" t="s">
        <v>206</v>
      </c>
      <c r="I36" s="78" t="s">
        <v>207</v>
      </c>
      <c r="J36" s="78" t="s">
        <v>208</v>
      </c>
      <c r="K36" s="78" t="s">
        <v>209</v>
      </c>
      <c r="L36" s="78" t="s">
        <v>210</v>
      </c>
      <c r="M36" s="78" t="s">
        <v>211</v>
      </c>
      <c r="N36" s="78" t="s">
        <v>212</v>
      </c>
      <c r="O36" s="78" t="s">
        <v>213</v>
      </c>
      <c r="P36">
        <v>24</v>
      </c>
    </row>
    <row r="37" spans="1:16" ht="12.75" customHeight="1">
      <c r="A37" s="167" t="s">
        <v>92</v>
      </c>
      <c r="B37" s="168"/>
      <c r="C37" s="169"/>
      <c r="D37" s="78" t="s">
        <v>93</v>
      </c>
      <c r="E37" s="78" t="s">
        <v>214</v>
      </c>
      <c r="F37" s="78" t="s">
        <v>215</v>
      </c>
      <c r="G37" s="78" t="s">
        <v>216</v>
      </c>
      <c r="H37" s="78" t="s">
        <v>217</v>
      </c>
      <c r="I37" s="78" t="s">
        <v>218</v>
      </c>
      <c r="J37" s="78" t="s">
        <v>219</v>
      </c>
      <c r="K37" s="78" t="s">
        <v>220</v>
      </c>
      <c r="L37" s="78" t="s">
        <v>221</v>
      </c>
      <c r="M37" s="78" t="s">
        <v>222</v>
      </c>
      <c r="N37" s="78" t="s">
        <v>223</v>
      </c>
      <c r="O37" s="78" t="s">
        <v>224</v>
      </c>
      <c r="P37">
        <v>25</v>
      </c>
    </row>
    <row r="38" spans="1:16" ht="12.75" customHeight="1">
      <c r="A38" s="167" t="s">
        <v>103</v>
      </c>
      <c r="B38" s="168"/>
      <c r="C38" s="169"/>
      <c r="D38" s="78" t="s">
        <v>104</v>
      </c>
      <c r="E38" s="78" t="s">
        <v>225</v>
      </c>
      <c r="F38" s="78" t="s">
        <v>199</v>
      </c>
      <c r="G38" s="78" t="s">
        <v>226</v>
      </c>
      <c r="H38" s="78" t="s">
        <v>227</v>
      </c>
      <c r="I38" s="78" t="s">
        <v>228</v>
      </c>
      <c r="J38" s="78" t="s">
        <v>229</v>
      </c>
      <c r="K38" s="78" t="s">
        <v>230</v>
      </c>
      <c r="L38" s="78" t="s">
        <v>231</v>
      </c>
      <c r="M38" s="78" t="s">
        <v>232</v>
      </c>
      <c r="N38" s="78" t="s">
        <v>233</v>
      </c>
      <c r="O38" s="78" t="s">
        <v>234</v>
      </c>
      <c r="P38">
        <v>26</v>
      </c>
    </row>
    <row r="39" spans="1:16" ht="12.75" customHeight="1" thickBot="1">
      <c r="A39" s="167" t="s">
        <v>116</v>
      </c>
      <c r="B39" s="168"/>
      <c r="C39" s="169"/>
      <c r="D39" s="78" t="s">
        <v>117</v>
      </c>
      <c r="E39" s="78" t="s">
        <v>235</v>
      </c>
      <c r="F39" s="78" t="s">
        <v>236</v>
      </c>
      <c r="G39" s="78" t="s">
        <v>237</v>
      </c>
      <c r="H39" s="78" t="s">
        <v>238</v>
      </c>
      <c r="I39" s="78" t="s">
        <v>239</v>
      </c>
      <c r="J39" s="78" t="s">
        <v>240</v>
      </c>
      <c r="K39" s="78" t="s">
        <v>241</v>
      </c>
      <c r="L39" s="78" t="s">
        <v>242</v>
      </c>
      <c r="M39" s="78" t="s">
        <v>243</v>
      </c>
      <c r="N39" s="78" t="s">
        <v>244</v>
      </c>
      <c r="O39" s="78" t="s">
        <v>245</v>
      </c>
      <c r="P39">
        <v>27</v>
      </c>
    </row>
    <row r="40" spans="1:16" ht="12.75" customHeight="1">
      <c r="A40" s="167" t="s">
        <v>127</v>
      </c>
      <c r="B40" s="168"/>
      <c r="C40" s="169"/>
      <c r="D40" s="100" t="s">
        <v>128</v>
      </c>
      <c r="E40" s="100" t="s">
        <v>246</v>
      </c>
      <c r="F40" s="100" t="s">
        <v>247</v>
      </c>
      <c r="G40" s="100" t="s">
        <v>248</v>
      </c>
      <c r="H40" s="100" t="s">
        <v>249</v>
      </c>
      <c r="I40" s="100" t="s">
        <v>250</v>
      </c>
      <c r="J40" s="100" t="s">
        <v>251</v>
      </c>
      <c r="K40" s="100" t="s">
        <v>252</v>
      </c>
      <c r="L40" s="100" t="s">
        <v>253</v>
      </c>
      <c r="M40" s="100" t="s">
        <v>254</v>
      </c>
      <c r="N40" s="100" t="s">
        <v>255</v>
      </c>
      <c r="O40" s="100" t="s">
        <v>256</v>
      </c>
      <c r="P40">
        <v>28</v>
      </c>
    </row>
    <row r="41" spans="1:15" ht="12.75" customHeight="1">
      <c r="A41" s="41"/>
      <c r="B41" s="42"/>
      <c r="C41" s="42"/>
      <c r="D41" s="64" t="s">
        <v>257</v>
      </c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5"/>
    </row>
    <row r="42" spans="1:16" ht="12.75" customHeight="1">
      <c r="A42" s="167" t="s">
        <v>58</v>
      </c>
      <c r="B42" s="168"/>
      <c r="C42" s="169"/>
      <c r="D42" s="78" t="s">
        <v>141</v>
      </c>
      <c r="E42" s="78" t="s">
        <v>258</v>
      </c>
      <c r="F42" s="78" t="s">
        <v>259</v>
      </c>
      <c r="G42" s="78"/>
      <c r="H42" s="78"/>
      <c r="I42" s="78"/>
      <c r="J42" s="78"/>
      <c r="K42" s="78"/>
      <c r="L42" s="78"/>
      <c r="M42" s="78"/>
      <c r="N42" s="78"/>
      <c r="O42" s="78"/>
      <c r="P42">
        <v>29</v>
      </c>
    </row>
    <row r="43" spans="1:16" ht="12.75" customHeight="1">
      <c r="A43" s="167" t="s">
        <v>70</v>
      </c>
      <c r="B43" s="168"/>
      <c r="C43" s="169"/>
      <c r="D43" s="78" t="s">
        <v>73</v>
      </c>
      <c r="E43" s="78" t="s">
        <v>260</v>
      </c>
      <c r="F43" s="78" t="s">
        <v>261</v>
      </c>
      <c r="G43" s="78"/>
      <c r="H43" s="78"/>
      <c r="I43" s="78"/>
      <c r="J43" s="78"/>
      <c r="K43" s="78"/>
      <c r="L43" s="78"/>
      <c r="M43" s="78"/>
      <c r="N43" s="78"/>
      <c r="O43" s="78"/>
      <c r="P43">
        <v>30</v>
      </c>
    </row>
    <row r="44" spans="1:16" ht="12.75" customHeight="1">
      <c r="A44" s="167" t="s">
        <v>81</v>
      </c>
      <c r="B44" s="168"/>
      <c r="C44" s="169"/>
      <c r="D44" s="78" t="s">
        <v>146</v>
      </c>
      <c r="E44" s="78" t="s">
        <v>262</v>
      </c>
      <c r="F44" s="78" t="s">
        <v>263</v>
      </c>
      <c r="G44" s="78"/>
      <c r="H44" s="78"/>
      <c r="I44" s="78"/>
      <c r="J44" s="78"/>
      <c r="K44" s="78"/>
      <c r="L44" s="78"/>
      <c r="M44" s="78"/>
      <c r="N44" s="78"/>
      <c r="O44" s="78"/>
      <c r="P44">
        <v>31</v>
      </c>
    </row>
    <row r="45" spans="1:16" ht="12.75" customHeight="1">
      <c r="A45" s="167" t="s">
        <v>92</v>
      </c>
      <c r="B45" s="168"/>
      <c r="C45" s="169"/>
      <c r="D45" s="78" t="s">
        <v>149</v>
      </c>
      <c r="E45" s="78" t="s">
        <v>264</v>
      </c>
      <c r="F45" s="78" t="s">
        <v>265</v>
      </c>
      <c r="G45" s="78"/>
      <c r="H45" s="78"/>
      <c r="I45" s="78"/>
      <c r="J45" s="78"/>
      <c r="K45" s="78"/>
      <c r="L45" s="78"/>
      <c r="M45" s="78"/>
      <c r="N45" s="78"/>
      <c r="O45" s="78"/>
      <c r="P45">
        <v>32</v>
      </c>
    </row>
    <row r="46" spans="1:16" ht="12.75" customHeight="1">
      <c r="A46" s="167" t="s">
        <v>103</v>
      </c>
      <c r="B46" s="168"/>
      <c r="C46" s="169"/>
      <c r="D46" s="78" t="s">
        <v>152</v>
      </c>
      <c r="E46" s="78" t="s">
        <v>266</v>
      </c>
      <c r="F46" s="78" t="s">
        <v>267</v>
      </c>
      <c r="G46" s="78"/>
      <c r="H46" s="78"/>
      <c r="I46" s="78"/>
      <c r="J46" s="78"/>
      <c r="K46" s="78"/>
      <c r="L46" s="78"/>
      <c r="M46" s="78"/>
      <c r="N46" s="78"/>
      <c r="O46" s="78"/>
      <c r="P46">
        <v>33</v>
      </c>
    </row>
    <row r="47" spans="1:16" ht="12.75" customHeight="1" thickBot="1">
      <c r="A47" s="167" t="s">
        <v>116</v>
      </c>
      <c r="B47" s="168"/>
      <c r="C47" s="169"/>
      <c r="D47" s="78" t="s">
        <v>155</v>
      </c>
      <c r="E47" s="78" t="s">
        <v>268</v>
      </c>
      <c r="F47" s="78" t="s">
        <v>269</v>
      </c>
      <c r="G47" s="78"/>
      <c r="H47" s="78"/>
      <c r="I47" s="78"/>
      <c r="J47" s="78"/>
      <c r="K47" s="78"/>
      <c r="L47" s="78"/>
      <c r="M47" s="78"/>
      <c r="N47" s="78"/>
      <c r="O47" s="78"/>
      <c r="P47">
        <v>34</v>
      </c>
    </row>
    <row r="48" spans="1:16" ht="12.75" customHeight="1">
      <c r="A48" s="167" t="s">
        <v>127</v>
      </c>
      <c r="B48" s="168"/>
      <c r="C48" s="169"/>
      <c r="D48" s="100" t="s">
        <v>157</v>
      </c>
      <c r="E48" s="100" t="s">
        <v>270</v>
      </c>
      <c r="F48" s="100" t="s">
        <v>271</v>
      </c>
      <c r="G48" s="100"/>
      <c r="H48" s="100"/>
      <c r="I48" s="100"/>
      <c r="J48" s="100"/>
      <c r="K48" s="100"/>
      <c r="L48" s="100"/>
      <c r="M48" s="100"/>
      <c r="N48" s="100"/>
      <c r="O48" s="100"/>
      <c r="P48">
        <v>35</v>
      </c>
    </row>
    <row r="49" spans="1:15" ht="12.75" customHeight="1">
      <c r="A49" s="41"/>
      <c r="B49" s="42"/>
      <c r="C49" s="42"/>
      <c r="D49" s="64" t="s">
        <v>272</v>
      </c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5"/>
    </row>
    <row r="50" spans="1:16" ht="12.75" customHeight="1">
      <c r="A50" s="167" t="s">
        <v>58</v>
      </c>
      <c r="B50" s="168"/>
      <c r="C50" s="169"/>
      <c r="D50" s="78" t="s">
        <v>161</v>
      </c>
      <c r="E50" s="78" t="s">
        <v>273</v>
      </c>
      <c r="F50" s="78" t="s">
        <v>274</v>
      </c>
      <c r="G50" s="78"/>
      <c r="H50" s="78"/>
      <c r="I50" s="78"/>
      <c r="J50" s="78"/>
      <c r="K50" s="78"/>
      <c r="L50" s="78"/>
      <c r="M50" s="78"/>
      <c r="N50" s="78"/>
      <c r="O50" s="78"/>
      <c r="P50">
        <v>36</v>
      </c>
    </row>
    <row r="51" spans="1:16" ht="12.75" customHeight="1">
      <c r="A51" s="167" t="s">
        <v>70</v>
      </c>
      <c r="B51" s="168"/>
      <c r="C51" s="169"/>
      <c r="D51" s="78" t="s">
        <v>164</v>
      </c>
      <c r="E51" s="78" t="s">
        <v>275</v>
      </c>
      <c r="F51" s="78" t="s">
        <v>276</v>
      </c>
      <c r="G51" s="78"/>
      <c r="H51" s="78"/>
      <c r="I51" s="78"/>
      <c r="J51" s="78"/>
      <c r="K51" s="78"/>
      <c r="L51" s="78"/>
      <c r="M51" s="78"/>
      <c r="N51" s="78"/>
      <c r="O51" s="78"/>
      <c r="P51">
        <v>37</v>
      </c>
    </row>
    <row r="52" spans="1:16" ht="12.75" customHeight="1">
      <c r="A52" s="167" t="s">
        <v>81</v>
      </c>
      <c r="B52" s="168"/>
      <c r="C52" s="169"/>
      <c r="D52" s="78" t="s">
        <v>167</v>
      </c>
      <c r="E52" s="78" t="s">
        <v>277</v>
      </c>
      <c r="F52" s="78" t="s">
        <v>278</v>
      </c>
      <c r="G52" s="78"/>
      <c r="H52" s="78"/>
      <c r="I52" s="78"/>
      <c r="J52" s="78"/>
      <c r="K52" s="78"/>
      <c r="L52" s="78"/>
      <c r="M52" s="78"/>
      <c r="N52" s="78"/>
      <c r="O52" s="78"/>
      <c r="P52">
        <v>38</v>
      </c>
    </row>
    <row r="53" spans="1:16" ht="12.75" customHeight="1">
      <c r="A53" s="167" t="s">
        <v>92</v>
      </c>
      <c r="B53" s="168"/>
      <c r="C53" s="169"/>
      <c r="D53" s="78" t="s">
        <v>170</v>
      </c>
      <c r="E53" s="78" t="s">
        <v>170</v>
      </c>
      <c r="F53" s="78" t="s">
        <v>279</v>
      </c>
      <c r="G53" s="78"/>
      <c r="H53" s="78"/>
      <c r="I53" s="78"/>
      <c r="J53" s="78"/>
      <c r="K53" s="78"/>
      <c r="L53" s="78"/>
      <c r="M53" s="78"/>
      <c r="N53" s="78"/>
      <c r="O53" s="78"/>
      <c r="P53">
        <v>39</v>
      </c>
    </row>
    <row r="54" spans="1:16" ht="12.75" customHeight="1">
      <c r="A54" s="167" t="s">
        <v>103</v>
      </c>
      <c r="B54" s="168"/>
      <c r="C54" s="169"/>
      <c r="D54" s="78" t="s">
        <v>171</v>
      </c>
      <c r="E54" s="78" t="s">
        <v>280</v>
      </c>
      <c r="F54" s="78" t="s">
        <v>281</v>
      </c>
      <c r="G54" s="78"/>
      <c r="H54" s="78"/>
      <c r="I54" s="78"/>
      <c r="J54" s="78"/>
      <c r="K54" s="78"/>
      <c r="L54" s="78"/>
      <c r="M54" s="78"/>
      <c r="N54" s="78"/>
      <c r="O54" s="78"/>
      <c r="P54">
        <v>40</v>
      </c>
    </row>
    <row r="55" spans="1:16" ht="12.75" customHeight="1" thickBot="1">
      <c r="A55" s="167" t="s">
        <v>116</v>
      </c>
      <c r="B55" s="168"/>
      <c r="C55" s="169"/>
      <c r="D55" s="99" t="s">
        <v>174</v>
      </c>
      <c r="E55" s="99" t="s">
        <v>282</v>
      </c>
      <c r="F55" s="99" t="s">
        <v>283</v>
      </c>
      <c r="G55" s="99"/>
      <c r="H55" s="99"/>
      <c r="I55" s="99"/>
      <c r="J55" s="99"/>
      <c r="K55" s="99"/>
      <c r="L55" s="99"/>
      <c r="M55" s="99"/>
      <c r="N55" s="99"/>
      <c r="O55" s="99"/>
      <c r="P55">
        <v>41</v>
      </c>
    </row>
    <row r="56" spans="1:16" ht="12.75" customHeight="1">
      <c r="A56" s="167" t="s">
        <v>127</v>
      </c>
      <c r="B56" s="168"/>
      <c r="C56" s="169"/>
      <c r="D56" s="100" t="s">
        <v>177</v>
      </c>
      <c r="E56" s="100" t="s">
        <v>174</v>
      </c>
      <c r="F56" s="100" t="s">
        <v>284</v>
      </c>
      <c r="G56" s="100"/>
      <c r="H56" s="100"/>
      <c r="I56" s="100"/>
      <c r="J56" s="100"/>
      <c r="K56" s="100"/>
      <c r="L56" s="100"/>
      <c r="M56" s="100"/>
      <c r="N56" s="100"/>
      <c r="O56" s="100"/>
      <c r="P56">
        <v>42</v>
      </c>
    </row>
    <row r="57" spans="1:15" ht="12">
      <c r="A57" s="188" t="s">
        <v>285</v>
      </c>
      <c r="B57" s="188"/>
      <c r="C57" s="188"/>
      <c r="D57" s="188"/>
      <c r="E57" s="188"/>
      <c r="F57" s="188"/>
      <c r="G57" s="188"/>
      <c r="H57" s="188"/>
      <c r="I57" s="188"/>
      <c r="J57" s="188"/>
      <c r="K57" s="188"/>
      <c r="L57" s="188"/>
      <c r="M57" s="188"/>
      <c r="N57" s="188"/>
      <c r="O57" s="188"/>
    </row>
    <row r="58" spans="1:15" ht="12">
      <c r="A58" s="189"/>
      <c r="B58" s="189"/>
      <c r="C58" s="189"/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</row>
    <row r="59" spans="1:15" ht="12">
      <c r="A59" s="187"/>
      <c r="B59" s="187"/>
      <c r="C59" s="187"/>
      <c r="D59" s="187"/>
      <c r="E59" s="187"/>
      <c r="F59" s="187"/>
      <c r="G59" s="187"/>
      <c r="H59" s="187"/>
      <c r="I59" s="187"/>
      <c r="J59" s="187"/>
      <c r="K59" s="187"/>
      <c r="L59" s="187"/>
      <c r="M59" s="187"/>
      <c r="N59" s="187"/>
      <c r="O59" s="187"/>
    </row>
  </sheetData>
  <sheetProtection/>
  <mergeCells count="50">
    <mergeCell ref="B1:P1"/>
    <mergeCell ref="A55:C55"/>
    <mergeCell ref="A56:C56"/>
    <mergeCell ref="A57:O58"/>
    <mergeCell ref="A51:C51"/>
    <mergeCell ref="A52:C52"/>
    <mergeCell ref="A53:C53"/>
    <mergeCell ref="A54:C54"/>
    <mergeCell ref="A47:C47"/>
    <mergeCell ref="D31:O31"/>
    <mergeCell ref="A48:C48"/>
    <mergeCell ref="A50:C50"/>
    <mergeCell ref="A59:O59"/>
    <mergeCell ref="A43:C43"/>
    <mergeCell ref="A44:C44"/>
    <mergeCell ref="A45:C45"/>
    <mergeCell ref="A46:C46"/>
    <mergeCell ref="A40:C40"/>
    <mergeCell ref="A42:C42"/>
    <mergeCell ref="A34:C34"/>
    <mergeCell ref="A35:C35"/>
    <mergeCell ref="A36:C36"/>
    <mergeCell ref="A37:C37"/>
    <mergeCell ref="A25:C25"/>
    <mergeCell ref="A38:C38"/>
    <mergeCell ref="A39:C39"/>
    <mergeCell ref="B30:P30"/>
    <mergeCell ref="A31:C32"/>
    <mergeCell ref="A26:C26"/>
    <mergeCell ref="A27:C27"/>
    <mergeCell ref="A28:C28"/>
    <mergeCell ref="A2:C3"/>
    <mergeCell ref="A20:C20"/>
    <mergeCell ref="D2:O2"/>
    <mergeCell ref="A6:C6"/>
    <mergeCell ref="A7:C7"/>
    <mergeCell ref="A17:C17"/>
    <mergeCell ref="A18:C18"/>
    <mergeCell ref="A19:C19"/>
    <mergeCell ref="A12:C12"/>
    <mergeCell ref="A14:C14"/>
    <mergeCell ref="A22:C22"/>
    <mergeCell ref="A23:C23"/>
    <mergeCell ref="A24:C24"/>
    <mergeCell ref="A8:C8"/>
    <mergeCell ref="A9:C9"/>
    <mergeCell ref="A10:C10"/>
    <mergeCell ref="A11:C11"/>
    <mergeCell ref="A15:C15"/>
    <mergeCell ref="A16:C16"/>
  </mergeCells>
  <conditionalFormatting sqref="D22:O28 D50:O56">
    <cfRule type="expression" priority="1" dxfId="0" stopIfTrue="1">
      <formula>VALUE(D22)&lt;0</formula>
    </cfRule>
  </conditionalFormatting>
  <printOptions/>
  <pageMargins left="0.75" right="0.75" top="1" bottom="1" header="0.5" footer="0.5"/>
  <pageSetup horizontalDpi="600" verticalDpi="600" orientation="portrait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71"/>
  <sheetViews>
    <sheetView zoomScaleSheetLayoutView="110" workbookViewId="0" topLeftCell="A1">
      <selection activeCell="I4" sqref="I4:J4"/>
    </sheetView>
  </sheetViews>
  <sheetFormatPr defaultColWidth="9.140625" defaultRowHeight="12.75"/>
  <cols>
    <col min="1" max="4" width="8.7109375" style="207" customWidth="1"/>
    <col min="5" max="11" width="13.7109375" style="207" customWidth="1"/>
    <col min="12" max="12" width="9.140625" style="207" hidden="1" customWidth="1"/>
    <col min="13" max="15" width="8.7109375" style="207" customWidth="1"/>
    <col min="16" max="23" width="9.140625" style="207" hidden="1" customWidth="1"/>
    <col min="24" max="16384" width="8.7109375" style="207" customWidth="1"/>
  </cols>
  <sheetData>
    <row r="1" spans="1:11" ht="12">
      <c r="A1" s="206"/>
      <c r="B1" s="206"/>
      <c r="C1" s="206"/>
      <c r="D1" s="206"/>
      <c r="E1" s="206"/>
      <c r="F1" s="206"/>
      <c r="G1" s="206"/>
      <c r="H1" s="206"/>
      <c r="I1" s="206"/>
      <c r="J1" s="206"/>
      <c r="K1" s="206"/>
    </row>
    <row r="2" spans="1:11" ht="12.75">
      <c r="A2" s="208" t="s">
        <v>286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</row>
    <row r="3" spans="1:11" ht="12.75" customHeight="1">
      <c r="A3" s="209" t="s">
        <v>287</v>
      </c>
      <c r="B3" s="210"/>
      <c r="C3" s="211"/>
      <c r="D3" s="212" t="str">
        <f>'[1]Data'!B4</f>
        <v>March</v>
      </c>
      <c r="E3" s="213"/>
      <c r="F3" s="213"/>
      <c r="G3" s="214"/>
      <c r="H3" s="212">
        <f>'[1]Data'!B6</f>
        <v>43862</v>
      </c>
      <c r="I3" s="213"/>
      <c r="J3" s="213"/>
      <c r="K3" s="214"/>
    </row>
    <row r="4" spans="1:11" ht="25.5" customHeight="1">
      <c r="A4" s="215"/>
      <c r="B4" s="216"/>
      <c r="C4" s="217"/>
      <c r="D4" s="218" t="s">
        <v>288</v>
      </c>
      <c r="E4" s="219" t="s">
        <v>289</v>
      </c>
      <c r="F4" s="220"/>
      <c r="G4" s="218" t="s">
        <v>290</v>
      </c>
      <c r="H4" s="218" t="s">
        <v>288</v>
      </c>
      <c r="I4" s="219" t="s">
        <v>289</v>
      </c>
      <c r="J4" s="220"/>
      <c r="K4" s="218" t="s">
        <v>290</v>
      </c>
    </row>
    <row r="5" spans="1:11" ht="25.5">
      <c r="A5" s="221"/>
      <c r="B5" s="222"/>
      <c r="C5" s="223"/>
      <c r="D5" s="224"/>
      <c r="E5" s="225" t="str">
        <f>CONCATENATE('[1]Data'!A4,"   (Preliminary)")</f>
        <v>2021   (Preliminary)</v>
      </c>
      <c r="F5" s="225">
        <f>'[1]Data'!A4-1</f>
        <v>2020</v>
      </c>
      <c r="G5" s="224"/>
      <c r="H5" s="224"/>
      <c r="I5" s="225" t="str">
        <f>CONCATENATE(IF(MONTH('[1]Data'!A6)=1,'[1]Data'!A4-1,'[1]Data'!A4),"   (Revised)")</f>
        <v>2021   (Revised)</v>
      </c>
      <c r="J5" s="225">
        <f>IF(MONTH('[1]Data'!A6)=1,F5-1,F5)</f>
        <v>2020</v>
      </c>
      <c r="K5" s="224"/>
    </row>
    <row r="6" spans="1:11" ht="12">
      <c r="A6" s="226"/>
      <c r="B6" s="227"/>
      <c r="C6" s="228"/>
      <c r="D6" s="229"/>
      <c r="E6" s="229"/>
      <c r="F6" s="229"/>
      <c r="G6" s="229"/>
      <c r="H6" s="229"/>
      <c r="I6" s="229"/>
      <c r="J6" s="229"/>
      <c r="K6" s="229"/>
    </row>
    <row r="7" spans="1:11" ht="12.75" customHeight="1">
      <c r="A7" s="230" t="s">
        <v>291</v>
      </c>
      <c r="B7" s="231"/>
      <c r="C7" s="231"/>
      <c r="D7" s="231"/>
      <c r="E7" s="231"/>
      <c r="F7" s="231"/>
      <c r="G7" s="231"/>
      <c r="H7" s="231"/>
      <c r="I7" s="231"/>
      <c r="J7" s="231"/>
      <c r="K7" s="232"/>
    </row>
    <row r="8" spans="1:12" ht="12.75" customHeight="1" hidden="1">
      <c r="A8" s="233"/>
      <c r="B8" s="234"/>
      <c r="C8" s="234"/>
      <c r="D8" s="234" t="s">
        <v>292</v>
      </c>
      <c r="E8" s="234" t="s">
        <v>293</v>
      </c>
      <c r="F8" s="234" t="s">
        <v>294</v>
      </c>
      <c r="G8" s="234" t="s">
        <v>295</v>
      </c>
      <c r="H8" s="234" t="s">
        <v>296</v>
      </c>
      <c r="I8" s="234" t="s">
        <v>297</v>
      </c>
      <c r="J8" s="234" t="s">
        <v>298</v>
      </c>
      <c r="K8" s="235" t="s">
        <v>299</v>
      </c>
      <c r="L8" s="236" t="s">
        <v>57</v>
      </c>
    </row>
    <row r="9" spans="1:12" ht="12.75" customHeight="1">
      <c r="A9" s="237" t="s">
        <v>300</v>
      </c>
      <c r="B9" s="238"/>
      <c r="C9" s="239"/>
      <c r="D9" s="240">
        <v>2</v>
      </c>
      <c r="E9" s="241">
        <v>121</v>
      </c>
      <c r="F9" s="242">
        <v>98</v>
      </c>
      <c r="G9" s="243">
        <v>23</v>
      </c>
      <c r="H9" s="240">
        <v>1</v>
      </c>
      <c r="I9" s="241">
        <v>80</v>
      </c>
      <c r="J9" s="241">
        <v>106</v>
      </c>
      <c r="K9" s="243">
        <v>-24.9</v>
      </c>
      <c r="L9" s="207">
        <v>1</v>
      </c>
    </row>
    <row r="10" spans="1:12" ht="12.75" customHeight="1">
      <c r="A10" s="237" t="s">
        <v>301</v>
      </c>
      <c r="B10" s="238"/>
      <c r="C10" s="239"/>
      <c r="D10" s="240">
        <v>43</v>
      </c>
      <c r="E10" s="241">
        <v>433</v>
      </c>
      <c r="F10" s="242">
        <v>353</v>
      </c>
      <c r="G10" s="243">
        <v>22.8</v>
      </c>
      <c r="H10" s="240">
        <v>50</v>
      </c>
      <c r="I10" s="241">
        <v>331</v>
      </c>
      <c r="J10" s="241">
        <v>374</v>
      </c>
      <c r="K10" s="243">
        <v>-11.6</v>
      </c>
      <c r="L10" s="207">
        <v>2</v>
      </c>
    </row>
    <row r="11" spans="1:12" ht="12.75" customHeight="1">
      <c r="A11" s="237" t="s">
        <v>302</v>
      </c>
      <c r="B11" s="238"/>
      <c r="C11" s="239"/>
      <c r="D11" s="240">
        <v>17</v>
      </c>
      <c r="E11" s="241">
        <v>117</v>
      </c>
      <c r="F11" s="242">
        <v>104</v>
      </c>
      <c r="G11" s="243">
        <v>12.3</v>
      </c>
      <c r="H11" s="240">
        <v>15</v>
      </c>
      <c r="I11" s="241">
        <v>96</v>
      </c>
      <c r="J11" s="241">
        <v>121</v>
      </c>
      <c r="K11" s="243">
        <v>-20.1</v>
      </c>
      <c r="L11" s="207">
        <v>3</v>
      </c>
    </row>
    <row r="12" spans="1:12" ht="12.75" customHeight="1">
      <c r="A12" s="237" t="s">
        <v>303</v>
      </c>
      <c r="B12" s="238"/>
      <c r="C12" s="239"/>
      <c r="D12" s="240">
        <v>79</v>
      </c>
      <c r="E12" s="241">
        <v>253</v>
      </c>
      <c r="F12" s="242">
        <v>217</v>
      </c>
      <c r="G12" s="243">
        <v>16.4</v>
      </c>
      <c r="H12" s="240">
        <v>79</v>
      </c>
      <c r="I12" s="241">
        <v>192</v>
      </c>
      <c r="J12" s="241">
        <v>221</v>
      </c>
      <c r="K12" s="243">
        <v>-13.2</v>
      </c>
      <c r="L12" s="207">
        <v>4</v>
      </c>
    </row>
    <row r="13" spans="1:12" ht="12.75" customHeight="1">
      <c r="A13" s="237" t="s">
        <v>304</v>
      </c>
      <c r="B13" s="238"/>
      <c r="C13" s="239"/>
      <c r="D13" s="240">
        <v>5</v>
      </c>
      <c r="E13" s="241">
        <v>242</v>
      </c>
      <c r="F13" s="242">
        <v>197</v>
      </c>
      <c r="G13" s="243">
        <v>22.9</v>
      </c>
      <c r="H13" s="240">
        <v>21</v>
      </c>
      <c r="I13" s="241">
        <v>172</v>
      </c>
      <c r="J13" s="241">
        <v>222</v>
      </c>
      <c r="K13" s="243">
        <v>-22.4</v>
      </c>
      <c r="L13" s="207">
        <v>5</v>
      </c>
    </row>
    <row r="14" spans="1:12" ht="12.75" customHeight="1">
      <c r="A14" s="237" t="s">
        <v>305</v>
      </c>
      <c r="B14" s="238"/>
      <c r="C14" s="239"/>
      <c r="D14" s="240">
        <v>46</v>
      </c>
      <c r="E14" s="241">
        <v>1074</v>
      </c>
      <c r="F14" s="242">
        <v>921</v>
      </c>
      <c r="G14" s="243">
        <v>16.6</v>
      </c>
      <c r="H14" s="240">
        <v>44</v>
      </c>
      <c r="I14" s="241">
        <v>800</v>
      </c>
      <c r="J14" s="241">
        <v>937</v>
      </c>
      <c r="K14" s="243">
        <v>-14.6</v>
      </c>
      <c r="L14" s="207">
        <v>6</v>
      </c>
    </row>
    <row r="15" spans="1:12" ht="12.75" customHeight="1">
      <c r="A15" s="237" t="s">
        <v>306</v>
      </c>
      <c r="B15" s="238"/>
      <c r="C15" s="239"/>
      <c r="D15" s="240">
        <v>41</v>
      </c>
      <c r="E15" s="241">
        <v>1742</v>
      </c>
      <c r="F15" s="242">
        <v>1482</v>
      </c>
      <c r="G15" s="243">
        <v>17.5</v>
      </c>
      <c r="H15" s="240">
        <v>42</v>
      </c>
      <c r="I15" s="241">
        <v>1261</v>
      </c>
      <c r="J15" s="241">
        <v>1536</v>
      </c>
      <c r="K15" s="243">
        <v>-17.9</v>
      </c>
      <c r="L15" s="207">
        <v>7</v>
      </c>
    </row>
    <row r="16" spans="1:12" ht="12.75" customHeight="1">
      <c r="A16" s="237" t="s">
        <v>307</v>
      </c>
      <c r="B16" s="238"/>
      <c r="C16" s="239"/>
      <c r="D16" s="240">
        <v>5</v>
      </c>
      <c r="E16" s="241">
        <v>40</v>
      </c>
      <c r="F16" s="242">
        <v>35</v>
      </c>
      <c r="G16" s="243">
        <v>15.2</v>
      </c>
      <c r="H16" s="240">
        <v>7</v>
      </c>
      <c r="I16" s="241">
        <v>35</v>
      </c>
      <c r="J16" s="241">
        <v>44</v>
      </c>
      <c r="K16" s="243">
        <v>-21</v>
      </c>
      <c r="L16" s="207">
        <v>8</v>
      </c>
    </row>
    <row r="17" spans="1:12" ht="12.75" customHeight="1">
      <c r="A17" s="237" t="s">
        <v>308</v>
      </c>
      <c r="B17" s="238"/>
      <c r="C17" s="239"/>
      <c r="D17" s="240">
        <v>21</v>
      </c>
      <c r="E17" s="241">
        <v>212</v>
      </c>
      <c r="F17" s="242">
        <v>186</v>
      </c>
      <c r="G17" s="243">
        <v>14.3</v>
      </c>
      <c r="H17" s="240">
        <v>23</v>
      </c>
      <c r="I17" s="241">
        <v>174</v>
      </c>
      <c r="J17" s="241">
        <v>211</v>
      </c>
      <c r="K17" s="243">
        <v>-17.8</v>
      </c>
      <c r="L17" s="207">
        <v>9</v>
      </c>
    </row>
    <row r="18" spans="1:11" ht="12.75" customHeight="1">
      <c r="A18" s="237" t="s">
        <v>309</v>
      </c>
      <c r="B18" s="238"/>
      <c r="C18" s="239"/>
      <c r="D18" s="244"/>
      <c r="E18" s="245">
        <f>SUM(E9:E17)</f>
        <v>4234</v>
      </c>
      <c r="F18" s="246">
        <f>SUM(F9:F17)</f>
        <v>3593</v>
      </c>
      <c r="G18" s="243">
        <f>((E18-F18)/F18)*100</f>
        <v>17.840244920679098</v>
      </c>
      <c r="H18" s="244"/>
      <c r="I18" s="245">
        <f>SUM(I9:I17)</f>
        <v>3141</v>
      </c>
      <c r="J18" s="245">
        <f>SUM(J9:J17)</f>
        <v>3772</v>
      </c>
      <c r="K18" s="243">
        <f>((I18-J18)/J18)*100</f>
        <v>-16.728525980911982</v>
      </c>
    </row>
    <row r="19" spans="1:11" ht="12.75" customHeight="1">
      <c r="A19" s="247" t="s">
        <v>310</v>
      </c>
      <c r="B19" s="248"/>
      <c r="C19" s="248"/>
      <c r="D19" s="249"/>
      <c r="E19" s="250"/>
      <c r="F19" s="251"/>
      <c r="G19" s="243"/>
      <c r="H19" s="249"/>
      <c r="I19" s="250"/>
      <c r="J19" s="250"/>
      <c r="K19" s="243"/>
    </row>
    <row r="20" spans="1:12" ht="12.75" customHeight="1">
      <c r="A20" s="237" t="s">
        <v>311</v>
      </c>
      <c r="B20" s="238"/>
      <c r="C20" s="239"/>
      <c r="D20" s="240">
        <v>5</v>
      </c>
      <c r="E20" s="241">
        <v>86</v>
      </c>
      <c r="F20" s="242">
        <v>69</v>
      </c>
      <c r="G20" s="243">
        <v>24.7</v>
      </c>
      <c r="H20" s="240">
        <v>0</v>
      </c>
      <c r="I20" s="241">
        <v>60</v>
      </c>
      <c r="J20" s="241">
        <v>75</v>
      </c>
      <c r="K20" s="243">
        <v>-19.2</v>
      </c>
      <c r="L20" s="207">
        <v>10</v>
      </c>
    </row>
    <row r="21" spans="1:12" ht="12.75" customHeight="1">
      <c r="A21" s="237" t="s">
        <v>312</v>
      </c>
      <c r="B21" s="238"/>
      <c r="C21" s="239"/>
      <c r="D21" s="240">
        <v>0</v>
      </c>
      <c r="E21" s="241">
        <v>0</v>
      </c>
      <c r="F21" s="242">
        <v>0</v>
      </c>
      <c r="G21" s="243">
        <v>0</v>
      </c>
      <c r="H21" s="240">
        <v>0</v>
      </c>
      <c r="I21" s="241">
        <v>0</v>
      </c>
      <c r="J21" s="241">
        <v>0</v>
      </c>
      <c r="K21" s="243">
        <v>0</v>
      </c>
      <c r="L21" s="207">
        <v>11</v>
      </c>
    </row>
    <row r="22" spans="1:12" ht="12.75" customHeight="1">
      <c r="A22" s="237" t="s">
        <v>313</v>
      </c>
      <c r="B22" s="238"/>
      <c r="C22" s="239"/>
      <c r="D22" s="240">
        <v>96</v>
      </c>
      <c r="E22" s="241">
        <v>2412</v>
      </c>
      <c r="F22" s="242">
        <v>1989</v>
      </c>
      <c r="G22" s="243">
        <v>21.3</v>
      </c>
      <c r="H22" s="240">
        <v>94</v>
      </c>
      <c r="I22" s="241">
        <v>1928</v>
      </c>
      <c r="J22" s="241">
        <v>2022</v>
      </c>
      <c r="K22" s="243">
        <v>-4.7</v>
      </c>
      <c r="L22" s="207">
        <v>12</v>
      </c>
    </row>
    <row r="23" spans="1:12" ht="12.75" customHeight="1">
      <c r="A23" s="237" t="s">
        <v>314</v>
      </c>
      <c r="B23" s="238"/>
      <c r="C23" s="239"/>
      <c r="D23" s="240">
        <v>53</v>
      </c>
      <c r="E23" s="241">
        <v>1768</v>
      </c>
      <c r="F23" s="242">
        <v>1463</v>
      </c>
      <c r="G23" s="243">
        <v>20.8</v>
      </c>
      <c r="H23" s="240">
        <v>53</v>
      </c>
      <c r="I23" s="241">
        <v>1502</v>
      </c>
      <c r="J23" s="241">
        <v>1545</v>
      </c>
      <c r="K23" s="243">
        <v>-2.8</v>
      </c>
      <c r="L23" s="207">
        <v>13</v>
      </c>
    </row>
    <row r="24" spans="1:12" ht="12.75" customHeight="1">
      <c r="A24" s="237" t="s">
        <v>315</v>
      </c>
      <c r="B24" s="238"/>
      <c r="C24" s="239"/>
      <c r="D24" s="240">
        <v>7</v>
      </c>
      <c r="E24" s="241">
        <v>458</v>
      </c>
      <c r="F24" s="242">
        <v>393</v>
      </c>
      <c r="G24" s="243">
        <v>16.6</v>
      </c>
      <c r="H24" s="240">
        <v>8</v>
      </c>
      <c r="I24" s="241">
        <v>331</v>
      </c>
      <c r="J24" s="241">
        <v>415</v>
      </c>
      <c r="K24" s="243">
        <v>-20.2</v>
      </c>
      <c r="L24" s="207">
        <v>14</v>
      </c>
    </row>
    <row r="25" spans="1:12" ht="12.75" customHeight="1">
      <c r="A25" s="237" t="s">
        <v>316</v>
      </c>
      <c r="B25" s="238"/>
      <c r="C25" s="239"/>
      <c r="D25" s="240">
        <v>34</v>
      </c>
      <c r="E25" s="241">
        <v>1842</v>
      </c>
      <c r="F25" s="242">
        <v>1515</v>
      </c>
      <c r="G25" s="243">
        <v>21.6</v>
      </c>
      <c r="H25" s="240">
        <v>35</v>
      </c>
      <c r="I25" s="241">
        <v>1369</v>
      </c>
      <c r="J25" s="241">
        <v>1449</v>
      </c>
      <c r="K25" s="243">
        <v>-5.5</v>
      </c>
      <c r="L25" s="207">
        <v>15</v>
      </c>
    </row>
    <row r="26" spans="1:12" ht="12.75" customHeight="1">
      <c r="A26" s="237" t="s">
        <v>317</v>
      </c>
      <c r="B26" s="238"/>
      <c r="C26" s="239"/>
      <c r="D26" s="240">
        <v>55</v>
      </c>
      <c r="E26" s="241">
        <v>1478</v>
      </c>
      <c r="F26" s="242">
        <v>1253</v>
      </c>
      <c r="G26" s="243">
        <v>18</v>
      </c>
      <c r="H26" s="240">
        <v>56</v>
      </c>
      <c r="I26" s="241">
        <v>1142</v>
      </c>
      <c r="J26" s="241">
        <v>1218</v>
      </c>
      <c r="K26" s="243">
        <v>-6.3</v>
      </c>
      <c r="L26" s="207">
        <v>16</v>
      </c>
    </row>
    <row r="27" spans="1:12" ht="12.75" customHeight="1">
      <c r="A27" s="237" t="s">
        <v>318</v>
      </c>
      <c r="B27" s="238"/>
      <c r="C27" s="239"/>
      <c r="D27" s="240">
        <v>319</v>
      </c>
      <c r="E27" s="241">
        <v>1677</v>
      </c>
      <c r="F27" s="242">
        <v>1465</v>
      </c>
      <c r="G27" s="243">
        <v>14.5</v>
      </c>
      <c r="H27" s="240">
        <v>315</v>
      </c>
      <c r="I27" s="241">
        <v>1190</v>
      </c>
      <c r="J27" s="241">
        <v>1423</v>
      </c>
      <c r="K27" s="243">
        <v>-16.4</v>
      </c>
      <c r="L27" s="207">
        <v>17</v>
      </c>
    </row>
    <row r="28" spans="1:12" ht="12.75" customHeight="1">
      <c r="A28" s="237" t="s">
        <v>319</v>
      </c>
      <c r="B28" s="238"/>
      <c r="C28" s="239"/>
      <c r="D28" s="240">
        <v>17</v>
      </c>
      <c r="E28" s="241">
        <v>605</v>
      </c>
      <c r="F28" s="242">
        <v>499</v>
      </c>
      <c r="G28" s="243">
        <v>21.3</v>
      </c>
      <c r="H28" s="240">
        <v>11</v>
      </c>
      <c r="I28" s="241">
        <v>338</v>
      </c>
      <c r="J28" s="241">
        <v>393</v>
      </c>
      <c r="K28" s="243">
        <v>-13.8</v>
      </c>
      <c r="L28" s="207">
        <v>18</v>
      </c>
    </row>
    <row r="29" spans="1:11" ht="12.75" customHeight="1">
      <c r="A29" s="237" t="s">
        <v>309</v>
      </c>
      <c r="B29" s="238"/>
      <c r="C29" s="239"/>
      <c r="D29" s="244"/>
      <c r="E29" s="245">
        <f>SUM(E20:E28)</f>
        <v>10326</v>
      </c>
      <c r="F29" s="246">
        <f>SUM(F20:F28)</f>
        <v>8646</v>
      </c>
      <c r="G29" s="243">
        <f>((E29-F29)/F29)*100</f>
        <v>19.430950728660655</v>
      </c>
      <c r="H29" s="244"/>
      <c r="I29" s="245">
        <f>SUM(I20:I28)</f>
        <v>7860</v>
      </c>
      <c r="J29" s="245">
        <f>SUM(J20:J28)</f>
        <v>8540</v>
      </c>
      <c r="K29" s="243">
        <f>((I29-J29)/J29)*100</f>
        <v>-7.962529274004685</v>
      </c>
    </row>
    <row r="30" spans="1:11" ht="12.75" customHeight="1">
      <c r="A30" s="247" t="s">
        <v>320</v>
      </c>
      <c r="B30" s="248"/>
      <c r="C30" s="248"/>
      <c r="D30" s="249"/>
      <c r="E30" s="250"/>
      <c r="F30" s="251"/>
      <c r="G30" s="243"/>
      <c r="H30" s="249"/>
      <c r="I30" s="250"/>
      <c r="J30" s="250"/>
      <c r="K30" s="243"/>
    </row>
    <row r="31" spans="1:12" ht="12.75" customHeight="1">
      <c r="A31" s="237" t="s">
        <v>321</v>
      </c>
      <c r="B31" s="238"/>
      <c r="C31" s="239"/>
      <c r="D31" s="240">
        <v>34</v>
      </c>
      <c r="E31" s="241">
        <v>1316</v>
      </c>
      <c r="F31" s="242">
        <v>1103</v>
      </c>
      <c r="G31" s="243">
        <v>19.3</v>
      </c>
      <c r="H31" s="240">
        <v>29</v>
      </c>
      <c r="I31" s="241">
        <v>1195</v>
      </c>
      <c r="J31" s="241">
        <v>1371</v>
      </c>
      <c r="K31" s="243">
        <v>-12.8</v>
      </c>
      <c r="L31" s="207">
        <v>19</v>
      </c>
    </row>
    <row r="32" spans="1:12" ht="12.75" customHeight="1">
      <c r="A32" s="237" t="s">
        <v>322</v>
      </c>
      <c r="B32" s="238"/>
      <c r="C32" s="239"/>
      <c r="D32" s="240">
        <v>24</v>
      </c>
      <c r="E32" s="241">
        <v>1312</v>
      </c>
      <c r="F32" s="242">
        <v>1062</v>
      </c>
      <c r="G32" s="243">
        <v>23.5</v>
      </c>
      <c r="H32" s="240">
        <v>24</v>
      </c>
      <c r="I32" s="241">
        <v>986</v>
      </c>
      <c r="J32" s="241">
        <v>1087</v>
      </c>
      <c r="K32" s="243">
        <v>-9.3</v>
      </c>
      <c r="L32" s="207">
        <v>20</v>
      </c>
    </row>
    <row r="33" spans="1:12" ht="12.75" customHeight="1">
      <c r="A33" s="237" t="s">
        <v>323</v>
      </c>
      <c r="B33" s="238"/>
      <c r="C33" s="239"/>
      <c r="D33" s="240">
        <v>81</v>
      </c>
      <c r="E33" s="241">
        <v>1076</v>
      </c>
      <c r="F33" s="242">
        <v>934</v>
      </c>
      <c r="G33" s="243">
        <v>15.2</v>
      </c>
      <c r="H33" s="240">
        <v>74</v>
      </c>
      <c r="I33" s="241">
        <v>885</v>
      </c>
      <c r="J33" s="241">
        <v>1003</v>
      </c>
      <c r="K33" s="243">
        <v>-11.8</v>
      </c>
      <c r="L33" s="207">
        <v>21</v>
      </c>
    </row>
    <row r="34" spans="1:12" ht="12.75" customHeight="1">
      <c r="A34" s="237" t="s">
        <v>324</v>
      </c>
      <c r="B34" s="238"/>
      <c r="C34" s="239"/>
      <c r="D34" s="240">
        <v>68</v>
      </c>
      <c r="E34" s="241">
        <v>838</v>
      </c>
      <c r="F34" s="242">
        <v>725</v>
      </c>
      <c r="G34" s="243">
        <v>15.5</v>
      </c>
      <c r="H34" s="240">
        <v>68</v>
      </c>
      <c r="I34" s="241">
        <v>675</v>
      </c>
      <c r="J34" s="241">
        <v>778</v>
      </c>
      <c r="K34" s="243">
        <v>-13.2</v>
      </c>
      <c r="L34" s="207">
        <v>22</v>
      </c>
    </row>
    <row r="35" spans="1:12" ht="12.75" customHeight="1">
      <c r="A35" s="237" t="s">
        <v>325</v>
      </c>
      <c r="B35" s="238"/>
      <c r="C35" s="239"/>
      <c r="D35" s="240">
        <v>60</v>
      </c>
      <c r="E35" s="241">
        <v>1624</v>
      </c>
      <c r="F35" s="242">
        <v>1292</v>
      </c>
      <c r="G35" s="243">
        <v>25.7</v>
      </c>
      <c r="H35" s="240">
        <v>59</v>
      </c>
      <c r="I35" s="241">
        <v>1217</v>
      </c>
      <c r="J35" s="241">
        <v>1339</v>
      </c>
      <c r="K35" s="243">
        <v>-9.1</v>
      </c>
      <c r="L35" s="207">
        <v>23</v>
      </c>
    </row>
    <row r="36" spans="1:12" ht="12.75" customHeight="1">
      <c r="A36" s="237" t="s">
        <v>326</v>
      </c>
      <c r="B36" s="238"/>
      <c r="C36" s="239"/>
      <c r="D36" s="240">
        <v>27</v>
      </c>
      <c r="E36" s="241">
        <v>1275</v>
      </c>
      <c r="F36" s="242">
        <v>1082</v>
      </c>
      <c r="G36" s="243">
        <v>17.8</v>
      </c>
      <c r="H36" s="240">
        <v>29</v>
      </c>
      <c r="I36" s="241">
        <v>1071</v>
      </c>
      <c r="J36" s="241">
        <v>1200</v>
      </c>
      <c r="K36" s="243">
        <v>-10.8</v>
      </c>
      <c r="L36" s="207">
        <v>24</v>
      </c>
    </row>
    <row r="37" spans="1:12" ht="12.75" customHeight="1">
      <c r="A37" s="237" t="s">
        <v>327</v>
      </c>
      <c r="B37" s="238"/>
      <c r="C37" s="239"/>
      <c r="D37" s="240">
        <v>83</v>
      </c>
      <c r="E37" s="241">
        <v>1396</v>
      </c>
      <c r="F37" s="242">
        <v>1138</v>
      </c>
      <c r="G37" s="243">
        <v>22.6</v>
      </c>
      <c r="H37" s="240">
        <v>85</v>
      </c>
      <c r="I37" s="241">
        <v>979</v>
      </c>
      <c r="J37" s="241">
        <v>1114</v>
      </c>
      <c r="K37" s="243">
        <v>-12.2</v>
      </c>
      <c r="L37" s="207">
        <v>25</v>
      </c>
    </row>
    <row r="38" spans="1:12" ht="12.75" customHeight="1">
      <c r="A38" s="237" t="s">
        <v>328</v>
      </c>
      <c r="B38" s="238"/>
      <c r="C38" s="239"/>
      <c r="D38" s="240">
        <v>37</v>
      </c>
      <c r="E38" s="241">
        <v>732</v>
      </c>
      <c r="F38" s="242">
        <v>626</v>
      </c>
      <c r="G38" s="243">
        <v>16.9</v>
      </c>
      <c r="H38" s="240">
        <v>37</v>
      </c>
      <c r="I38" s="241">
        <v>536</v>
      </c>
      <c r="J38" s="241">
        <v>607</v>
      </c>
      <c r="K38" s="243">
        <v>-11.6</v>
      </c>
      <c r="L38" s="207">
        <v>26</v>
      </c>
    </row>
    <row r="39" spans="1:12" ht="12.75" customHeight="1">
      <c r="A39" s="237" t="s">
        <v>329</v>
      </c>
      <c r="B39" s="238"/>
      <c r="C39" s="239"/>
      <c r="D39" s="240">
        <v>52</v>
      </c>
      <c r="E39" s="241">
        <v>408</v>
      </c>
      <c r="F39" s="242">
        <v>374</v>
      </c>
      <c r="G39" s="243">
        <v>9</v>
      </c>
      <c r="H39" s="240">
        <v>54</v>
      </c>
      <c r="I39" s="241">
        <v>290</v>
      </c>
      <c r="J39" s="241">
        <v>350</v>
      </c>
      <c r="K39" s="243">
        <v>-17</v>
      </c>
      <c r="L39" s="207">
        <v>27</v>
      </c>
    </row>
    <row r="40" spans="1:12" ht="12.75" customHeight="1">
      <c r="A40" s="237" t="s">
        <v>330</v>
      </c>
      <c r="B40" s="238"/>
      <c r="C40" s="239"/>
      <c r="D40" s="240">
        <v>59</v>
      </c>
      <c r="E40" s="241">
        <v>1518</v>
      </c>
      <c r="F40" s="242">
        <v>1233</v>
      </c>
      <c r="G40" s="243">
        <v>23</v>
      </c>
      <c r="H40" s="240">
        <v>59</v>
      </c>
      <c r="I40" s="241">
        <v>1101</v>
      </c>
      <c r="J40" s="241">
        <v>1266</v>
      </c>
      <c r="K40" s="243">
        <v>-13</v>
      </c>
      <c r="L40" s="207">
        <v>28</v>
      </c>
    </row>
    <row r="41" spans="1:12" ht="12.75" customHeight="1">
      <c r="A41" s="237" t="s">
        <v>331</v>
      </c>
      <c r="B41" s="238"/>
      <c r="C41" s="239"/>
      <c r="D41" s="240">
        <v>38</v>
      </c>
      <c r="E41" s="241">
        <v>483</v>
      </c>
      <c r="F41" s="242">
        <v>390</v>
      </c>
      <c r="G41" s="243">
        <v>23.8</v>
      </c>
      <c r="H41" s="240">
        <v>40</v>
      </c>
      <c r="I41" s="241">
        <v>358</v>
      </c>
      <c r="J41" s="241">
        <v>379</v>
      </c>
      <c r="K41" s="243">
        <v>-5.4</v>
      </c>
      <c r="L41" s="207">
        <v>29</v>
      </c>
    </row>
    <row r="42" spans="1:12" ht="12.75" customHeight="1">
      <c r="A42" s="237" t="s">
        <v>332</v>
      </c>
      <c r="B42" s="238"/>
      <c r="C42" s="239"/>
      <c r="D42" s="240">
        <v>113</v>
      </c>
      <c r="E42" s="241">
        <v>1350</v>
      </c>
      <c r="F42" s="242">
        <v>1140</v>
      </c>
      <c r="G42" s="243">
        <v>18.4</v>
      </c>
      <c r="H42" s="240">
        <v>102</v>
      </c>
      <c r="I42" s="241">
        <v>1092</v>
      </c>
      <c r="J42" s="241">
        <v>1294</v>
      </c>
      <c r="K42" s="243">
        <v>-15.6</v>
      </c>
      <c r="L42" s="207">
        <v>30</v>
      </c>
    </row>
    <row r="43" spans="1:11" ht="12.75" customHeight="1">
      <c r="A43" s="237" t="s">
        <v>309</v>
      </c>
      <c r="B43" s="238"/>
      <c r="C43" s="239"/>
      <c r="D43" s="244"/>
      <c r="E43" s="245">
        <f>SUM(E31:E42)</f>
        <v>13328</v>
      </c>
      <c r="F43" s="246">
        <f>SUM(F31:F42)</f>
        <v>11099</v>
      </c>
      <c r="G43" s="243">
        <f>((E43-F43)/F43)*100</f>
        <v>20.082890350482025</v>
      </c>
      <c r="H43" s="244"/>
      <c r="I43" s="245">
        <f>SUM(I31:I42)</f>
        <v>10385</v>
      </c>
      <c r="J43" s="245">
        <f>SUM(J31:J42)</f>
        <v>11788</v>
      </c>
      <c r="K43" s="243">
        <f>((I43-J43)/J43)*100</f>
        <v>-11.901934170342722</v>
      </c>
    </row>
    <row r="44" spans="1:11" ht="12.75" customHeight="1">
      <c r="A44" s="247" t="s">
        <v>333</v>
      </c>
      <c r="B44" s="248"/>
      <c r="C44" s="248"/>
      <c r="D44" s="249"/>
      <c r="E44" s="250"/>
      <c r="F44" s="251"/>
      <c r="G44" s="243"/>
      <c r="H44" s="249"/>
      <c r="I44" s="250"/>
      <c r="J44" s="250"/>
      <c r="K44" s="243"/>
    </row>
    <row r="45" spans="1:12" ht="12.75" customHeight="1">
      <c r="A45" s="237" t="s">
        <v>334</v>
      </c>
      <c r="B45" s="238"/>
      <c r="C45" s="239"/>
      <c r="D45" s="240">
        <v>69</v>
      </c>
      <c r="E45" s="241">
        <v>1459</v>
      </c>
      <c r="F45" s="242">
        <v>1188</v>
      </c>
      <c r="G45" s="243">
        <v>22.8</v>
      </c>
      <c r="H45" s="240">
        <v>67</v>
      </c>
      <c r="I45" s="241">
        <v>1143</v>
      </c>
      <c r="J45" s="241">
        <v>1174</v>
      </c>
      <c r="K45" s="243">
        <v>-2.7</v>
      </c>
      <c r="L45" s="207">
        <v>31</v>
      </c>
    </row>
    <row r="46" spans="1:12" ht="12.75" customHeight="1">
      <c r="A46" s="237" t="s">
        <v>335</v>
      </c>
      <c r="B46" s="238"/>
      <c r="C46" s="239"/>
      <c r="D46" s="240">
        <v>21</v>
      </c>
      <c r="E46" s="241">
        <v>937</v>
      </c>
      <c r="F46" s="242">
        <v>767</v>
      </c>
      <c r="G46" s="243">
        <v>22.2</v>
      </c>
      <c r="H46" s="240">
        <v>22</v>
      </c>
      <c r="I46" s="241">
        <v>683</v>
      </c>
      <c r="J46" s="241">
        <v>723</v>
      </c>
      <c r="K46" s="243">
        <v>-5.5</v>
      </c>
      <c r="L46" s="207">
        <v>32</v>
      </c>
    </row>
    <row r="47" spans="1:12" ht="12.75" customHeight="1">
      <c r="A47" s="237" t="s">
        <v>336</v>
      </c>
      <c r="B47" s="238"/>
      <c r="C47" s="239"/>
      <c r="D47" s="240">
        <v>25</v>
      </c>
      <c r="E47" s="241">
        <v>1458</v>
      </c>
      <c r="F47" s="242">
        <v>1202</v>
      </c>
      <c r="G47" s="243">
        <v>21.4</v>
      </c>
      <c r="H47" s="240">
        <v>27</v>
      </c>
      <c r="I47" s="241">
        <v>850</v>
      </c>
      <c r="J47" s="241">
        <v>1035</v>
      </c>
      <c r="K47" s="243">
        <v>-17.9</v>
      </c>
      <c r="L47" s="207">
        <v>33</v>
      </c>
    </row>
    <row r="48" spans="1:12" ht="12.75" customHeight="1">
      <c r="A48" s="237" t="s">
        <v>337</v>
      </c>
      <c r="B48" s="238"/>
      <c r="C48" s="239"/>
      <c r="D48" s="240">
        <v>9</v>
      </c>
      <c r="E48" s="241">
        <v>994</v>
      </c>
      <c r="F48" s="242">
        <v>797</v>
      </c>
      <c r="G48" s="243">
        <v>24.8</v>
      </c>
      <c r="H48" s="240">
        <v>9</v>
      </c>
      <c r="I48" s="241">
        <v>789</v>
      </c>
      <c r="J48" s="241">
        <v>838</v>
      </c>
      <c r="K48" s="243">
        <v>-5.9</v>
      </c>
      <c r="L48" s="207">
        <v>34</v>
      </c>
    </row>
    <row r="49" spans="1:12" ht="12.75" customHeight="1">
      <c r="A49" s="237" t="s">
        <v>338</v>
      </c>
      <c r="B49" s="238"/>
      <c r="C49" s="239"/>
      <c r="D49" s="240">
        <v>20</v>
      </c>
      <c r="E49" s="241">
        <v>1101</v>
      </c>
      <c r="F49" s="242">
        <v>952</v>
      </c>
      <c r="G49" s="243">
        <v>15.6</v>
      </c>
      <c r="H49" s="240">
        <v>42</v>
      </c>
      <c r="I49" s="241">
        <v>1011</v>
      </c>
      <c r="J49" s="241">
        <v>1056</v>
      </c>
      <c r="K49" s="243">
        <v>-4.3</v>
      </c>
      <c r="L49" s="207">
        <v>35</v>
      </c>
    </row>
    <row r="50" spans="1:12" ht="12.75" customHeight="1">
      <c r="A50" s="237" t="s">
        <v>339</v>
      </c>
      <c r="B50" s="238"/>
      <c r="C50" s="239"/>
      <c r="D50" s="240">
        <v>35</v>
      </c>
      <c r="E50" s="241">
        <v>1147</v>
      </c>
      <c r="F50" s="242">
        <v>922</v>
      </c>
      <c r="G50" s="243">
        <v>24.4</v>
      </c>
      <c r="H50" s="240">
        <v>43</v>
      </c>
      <c r="I50" s="241">
        <v>780</v>
      </c>
      <c r="J50" s="241">
        <v>975</v>
      </c>
      <c r="K50" s="243">
        <v>-20</v>
      </c>
      <c r="L50" s="207">
        <v>36</v>
      </c>
    </row>
    <row r="51" spans="1:12" ht="12.75" customHeight="1">
      <c r="A51" s="237" t="s">
        <v>340</v>
      </c>
      <c r="B51" s="238"/>
      <c r="C51" s="239"/>
      <c r="D51" s="240">
        <v>23</v>
      </c>
      <c r="E51" s="241">
        <v>1567</v>
      </c>
      <c r="F51" s="242">
        <v>1317</v>
      </c>
      <c r="G51" s="243">
        <v>19</v>
      </c>
      <c r="H51" s="240">
        <v>21</v>
      </c>
      <c r="I51" s="241">
        <v>1012</v>
      </c>
      <c r="J51" s="241">
        <v>1116</v>
      </c>
      <c r="K51" s="243">
        <v>-9.3</v>
      </c>
      <c r="L51" s="207">
        <v>37</v>
      </c>
    </row>
    <row r="52" spans="1:12" ht="12.75" customHeight="1">
      <c r="A52" s="237" t="s">
        <v>341</v>
      </c>
      <c r="B52" s="238"/>
      <c r="C52" s="239"/>
      <c r="D52" s="240">
        <v>142</v>
      </c>
      <c r="E52" s="241">
        <v>5043</v>
      </c>
      <c r="F52" s="242">
        <v>4123</v>
      </c>
      <c r="G52" s="243">
        <v>22.3</v>
      </c>
      <c r="H52" s="240">
        <v>144</v>
      </c>
      <c r="I52" s="241">
        <v>3518</v>
      </c>
      <c r="J52" s="241">
        <v>4337</v>
      </c>
      <c r="K52" s="243">
        <v>-18.9</v>
      </c>
      <c r="L52" s="207">
        <v>38</v>
      </c>
    </row>
    <row r="53" spans="1:11" ht="12.75" customHeight="1">
      <c r="A53" s="237" t="s">
        <v>309</v>
      </c>
      <c r="B53" s="238"/>
      <c r="C53" s="239"/>
      <c r="D53" s="244"/>
      <c r="E53" s="245">
        <f>SUM(E45:E52)</f>
        <v>13706</v>
      </c>
      <c r="F53" s="246">
        <f>SUM(F45:F52)</f>
        <v>11268</v>
      </c>
      <c r="G53" s="243">
        <f>((E53-F53)/F53)*100</f>
        <v>21.636492722754706</v>
      </c>
      <c r="H53" s="244"/>
      <c r="I53" s="245">
        <f>SUM(I45:I52)</f>
        <v>9786</v>
      </c>
      <c r="J53" s="245">
        <f>SUM(J45:J52)</f>
        <v>11254</v>
      </c>
      <c r="K53" s="243">
        <f>((I53-J53)/J53)*100</f>
        <v>-13.0442509330016</v>
      </c>
    </row>
    <row r="54" spans="1:11" ht="12.75" customHeight="1">
      <c r="A54" s="247" t="s">
        <v>342</v>
      </c>
      <c r="B54" s="248"/>
      <c r="C54" s="248"/>
      <c r="D54" s="249"/>
      <c r="E54" s="250"/>
      <c r="F54" s="251"/>
      <c r="G54" s="243"/>
      <c r="H54" s="249"/>
      <c r="I54" s="250"/>
      <c r="J54" s="250"/>
      <c r="K54" s="243"/>
    </row>
    <row r="55" spans="1:12" ht="12.75" customHeight="1">
      <c r="A55" s="237" t="s">
        <v>343</v>
      </c>
      <c r="B55" s="238"/>
      <c r="C55" s="239"/>
      <c r="D55" s="240">
        <v>32</v>
      </c>
      <c r="E55" s="241">
        <v>89</v>
      </c>
      <c r="F55" s="242">
        <v>77</v>
      </c>
      <c r="G55" s="243">
        <v>15.7</v>
      </c>
      <c r="H55" s="240">
        <v>33</v>
      </c>
      <c r="I55" s="241">
        <v>73</v>
      </c>
      <c r="J55" s="241">
        <v>75</v>
      </c>
      <c r="K55" s="243">
        <v>-2.8</v>
      </c>
      <c r="L55" s="207">
        <v>39</v>
      </c>
    </row>
    <row r="56" spans="1:12" ht="12.75" customHeight="1">
      <c r="A56" s="237" t="s">
        <v>344</v>
      </c>
      <c r="B56" s="238"/>
      <c r="C56" s="239"/>
      <c r="D56" s="240">
        <v>71</v>
      </c>
      <c r="E56" s="241">
        <v>1038</v>
      </c>
      <c r="F56" s="242">
        <v>858</v>
      </c>
      <c r="G56" s="243">
        <v>20.9</v>
      </c>
      <c r="H56" s="240">
        <v>67</v>
      </c>
      <c r="I56" s="241">
        <v>1048</v>
      </c>
      <c r="J56" s="241">
        <v>1074</v>
      </c>
      <c r="K56" s="243">
        <v>-2.4</v>
      </c>
      <c r="L56" s="207">
        <v>40</v>
      </c>
    </row>
    <row r="57" spans="1:12" ht="12.75" customHeight="1">
      <c r="A57" s="237" t="s">
        <v>345</v>
      </c>
      <c r="B57" s="238"/>
      <c r="C57" s="239"/>
      <c r="D57" s="240">
        <v>59</v>
      </c>
      <c r="E57" s="241">
        <v>3087</v>
      </c>
      <c r="F57" s="242">
        <v>2475</v>
      </c>
      <c r="G57" s="243">
        <v>24.8</v>
      </c>
      <c r="H57" s="240">
        <v>69</v>
      </c>
      <c r="I57" s="241">
        <v>2684</v>
      </c>
      <c r="J57" s="241">
        <v>2824</v>
      </c>
      <c r="K57" s="243">
        <v>-5</v>
      </c>
      <c r="L57" s="207">
        <v>41</v>
      </c>
    </row>
    <row r="58" spans="1:12" ht="12.75" customHeight="1">
      <c r="A58" s="237" t="s">
        <v>346</v>
      </c>
      <c r="B58" s="238"/>
      <c r="C58" s="239"/>
      <c r="D58" s="240">
        <v>70</v>
      </c>
      <c r="E58" s="241">
        <v>1022</v>
      </c>
      <c r="F58" s="242">
        <v>817</v>
      </c>
      <c r="G58" s="243">
        <v>25.1</v>
      </c>
      <c r="H58" s="240">
        <v>67</v>
      </c>
      <c r="I58" s="241">
        <v>763</v>
      </c>
      <c r="J58" s="241">
        <v>795</v>
      </c>
      <c r="K58" s="243">
        <v>-4</v>
      </c>
      <c r="L58" s="207">
        <v>42</v>
      </c>
    </row>
    <row r="59" spans="1:23" ht="12.75" customHeight="1">
      <c r="A59" s="237" t="s">
        <v>347</v>
      </c>
      <c r="B59" s="238"/>
      <c r="C59" s="239"/>
      <c r="D59" s="240">
        <v>11</v>
      </c>
      <c r="E59" s="241">
        <v>66</v>
      </c>
      <c r="F59" s="242">
        <v>59</v>
      </c>
      <c r="G59" s="243">
        <v>11.8</v>
      </c>
      <c r="H59" s="240">
        <v>10</v>
      </c>
      <c r="I59" s="241">
        <v>59</v>
      </c>
      <c r="J59" s="241">
        <v>69</v>
      </c>
      <c r="K59" s="243">
        <v>-14.9</v>
      </c>
      <c r="L59" s="207">
        <v>43</v>
      </c>
      <c r="P59" s="252"/>
      <c r="Q59" s="252" t="s">
        <v>293</v>
      </c>
      <c r="R59" s="252" t="s">
        <v>294</v>
      </c>
      <c r="S59" s="253" t="s">
        <v>295</v>
      </c>
      <c r="T59" s="252" t="s">
        <v>297</v>
      </c>
      <c r="U59" s="252" t="s">
        <v>298</v>
      </c>
      <c r="V59" s="254" t="s">
        <v>299</v>
      </c>
      <c r="W59" s="236" t="s">
        <v>57</v>
      </c>
    </row>
    <row r="60" spans="1:23" ht="12.75" customHeight="1">
      <c r="A60" s="237" t="s">
        <v>348</v>
      </c>
      <c r="B60" s="238"/>
      <c r="C60" s="239"/>
      <c r="D60" s="240">
        <v>124</v>
      </c>
      <c r="E60" s="241">
        <v>545</v>
      </c>
      <c r="F60" s="242">
        <v>442</v>
      </c>
      <c r="G60" s="243">
        <v>23.4</v>
      </c>
      <c r="H60" s="240">
        <v>119</v>
      </c>
      <c r="I60" s="241">
        <v>452</v>
      </c>
      <c r="J60" s="241">
        <v>459</v>
      </c>
      <c r="K60" s="243">
        <v>-1.5</v>
      </c>
      <c r="L60" s="207">
        <v>44</v>
      </c>
      <c r="P60" s="255"/>
      <c r="Q60" s="255">
        <v>51857</v>
      </c>
      <c r="R60" s="255">
        <v>42907</v>
      </c>
      <c r="S60" s="256">
        <v>20.9</v>
      </c>
      <c r="T60" s="255">
        <v>39757</v>
      </c>
      <c r="U60" s="255">
        <v>44423</v>
      </c>
      <c r="V60" s="256">
        <v>-10.5</v>
      </c>
      <c r="W60" s="207">
        <v>1</v>
      </c>
    </row>
    <row r="61" spans="1:12" ht="12.75" customHeight="1">
      <c r="A61" s="237" t="s">
        <v>349</v>
      </c>
      <c r="B61" s="238"/>
      <c r="C61" s="239"/>
      <c r="D61" s="240">
        <v>66</v>
      </c>
      <c r="E61" s="241">
        <v>499</v>
      </c>
      <c r="F61" s="242">
        <v>402</v>
      </c>
      <c r="G61" s="243">
        <v>24.2</v>
      </c>
      <c r="H61" s="240">
        <v>66</v>
      </c>
      <c r="I61" s="241">
        <v>396</v>
      </c>
      <c r="J61" s="241">
        <v>422</v>
      </c>
      <c r="K61" s="243">
        <v>-6.1</v>
      </c>
      <c r="L61" s="207">
        <v>45</v>
      </c>
    </row>
    <row r="62" spans="1:12" ht="12.75" customHeight="1">
      <c r="A62" s="237" t="s">
        <v>350</v>
      </c>
      <c r="B62" s="238"/>
      <c r="C62" s="239"/>
      <c r="D62" s="240">
        <v>40</v>
      </c>
      <c r="E62" s="241">
        <v>373</v>
      </c>
      <c r="F62" s="242">
        <v>293</v>
      </c>
      <c r="G62" s="243">
        <v>27.4</v>
      </c>
      <c r="H62" s="240">
        <v>40</v>
      </c>
      <c r="I62" s="241">
        <v>305</v>
      </c>
      <c r="J62" s="241">
        <v>312</v>
      </c>
      <c r="K62" s="243">
        <v>-2.3</v>
      </c>
      <c r="L62" s="207">
        <v>46</v>
      </c>
    </row>
    <row r="63" spans="1:12" ht="12.75" customHeight="1">
      <c r="A63" s="237" t="s">
        <v>351</v>
      </c>
      <c r="B63" s="238"/>
      <c r="C63" s="239"/>
      <c r="D63" s="240">
        <v>16</v>
      </c>
      <c r="E63" s="241">
        <v>873</v>
      </c>
      <c r="F63" s="242">
        <v>705</v>
      </c>
      <c r="G63" s="243">
        <v>23.9</v>
      </c>
      <c r="H63" s="240">
        <v>20</v>
      </c>
      <c r="I63" s="241">
        <v>652</v>
      </c>
      <c r="J63" s="241">
        <v>705</v>
      </c>
      <c r="K63" s="243">
        <v>-7.5</v>
      </c>
      <c r="L63" s="207">
        <v>47</v>
      </c>
    </row>
    <row r="64" spans="1:12" ht="12.75" customHeight="1">
      <c r="A64" s="237" t="s">
        <v>352</v>
      </c>
      <c r="B64" s="238"/>
      <c r="C64" s="239"/>
      <c r="D64" s="240">
        <v>106</v>
      </c>
      <c r="E64" s="241">
        <v>830</v>
      </c>
      <c r="F64" s="242">
        <v>667</v>
      </c>
      <c r="G64" s="243">
        <v>24.4</v>
      </c>
      <c r="H64" s="240">
        <v>87</v>
      </c>
      <c r="I64" s="241">
        <v>689</v>
      </c>
      <c r="J64" s="241">
        <v>744</v>
      </c>
      <c r="K64" s="243">
        <v>-7.5</v>
      </c>
      <c r="L64" s="207">
        <v>48</v>
      </c>
    </row>
    <row r="65" spans="1:12" ht="12.75" customHeight="1">
      <c r="A65" s="237" t="s">
        <v>353</v>
      </c>
      <c r="B65" s="238"/>
      <c r="C65" s="239"/>
      <c r="D65" s="240">
        <v>19</v>
      </c>
      <c r="E65" s="241">
        <v>543</v>
      </c>
      <c r="F65" s="242">
        <v>431</v>
      </c>
      <c r="G65" s="243">
        <v>26</v>
      </c>
      <c r="H65" s="240">
        <v>18</v>
      </c>
      <c r="I65" s="241">
        <v>444</v>
      </c>
      <c r="J65" s="241">
        <v>442</v>
      </c>
      <c r="K65" s="243">
        <v>0.6</v>
      </c>
      <c r="L65" s="207">
        <v>49</v>
      </c>
    </row>
    <row r="66" spans="1:12" ht="12.75" customHeight="1">
      <c r="A66" s="237" t="s">
        <v>354</v>
      </c>
      <c r="B66" s="238"/>
      <c r="C66" s="239"/>
      <c r="D66" s="240">
        <v>0</v>
      </c>
      <c r="E66" s="241">
        <v>939</v>
      </c>
      <c r="F66" s="242">
        <v>763</v>
      </c>
      <c r="G66" s="243">
        <v>23.1</v>
      </c>
      <c r="H66" s="240">
        <v>65</v>
      </c>
      <c r="I66" s="241">
        <v>733</v>
      </c>
      <c r="J66" s="241">
        <v>850</v>
      </c>
      <c r="K66" s="243">
        <v>-13.8</v>
      </c>
      <c r="L66" s="207">
        <v>50</v>
      </c>
    </row>
    <row r="67" spans="1:12" ht="12.75" customHeight="1">
      <c r="A67" s="237" t="s">
        <v>355</v>
      </c>
      <c r="B67" s="238"/>
      <c r="C67" s="239"/>
      <c r="D67" s="240">
        <v>90</v>
      </c>
      <c r="E67" s="241">
        <v>362</v>
      </c>
      <c r="F67" s="242">
        <v>313</v>
      </c>
      <c r="G67" s="243">
        <v>15.4</v>
      </c>
      <c r="H67" s="240">
        <v>99</v>
      </c>
      <c r="I67" s="241">
        <v>288</v>
      </c>
      <c r="J67" s="241">
        <v>300</v>
      </c>
      <c r="K67" s="243">
        <v>-3.9</v>
      </c>
      <c r="L67" s="207">
        <v>51</v>
      </c>
    </row>
    <row r="68" spans="1:11" ht="12.75" customHeight="1">
      <c r="A68" s="237" t="s">
        <v>309</v>
      </c>
      <c r="B68" s="238"/>
      <c r="C68" s="239"/>
      <c r="D68" s="257"/>
      <c r="E68" s="245">
        <f>SUM(E55:E67)</f>
        <v>10266</v>
      </c>
      <c r="F68" s="246">
        <f>SUM(F55:F67)</f>
        <v>8302</v>
      </c>
      <c r="G68" s="243">
        <f>((E68-F68)/F68)*100</f>
        <v>23.656950132498196</v>
      </c>
      <c r="H68" s="258"/>
      <c r="I68" s="245">
        <f>SUM(I55:I67)</f>
        <v>8586</v>
      </c>
      <c r="J68" s="245">
        <f>SUM(J55:J67)</f>
        <v>9071</v>
      </c>
      <c r="K68" s="243">
        <f>((I68-J68)/J68)*100</f>
        <v>-5.346709293352442</v>
      </c>
    </row>
    <row r="69" spans="1:11" ht="12.75" customHeight="1">
      <c r="A69" s="230" t="s">
        <v>356</v>
      </c>
      <c r="B69" s="231"/>
      <c r="C69" s="232"/>
      <c r="D69" s="245">
        <f>SUM(D6:D68)</f>
        <v>2569</v>
      </c>
      <c r="E69" s="245">
        <f>Q60</f>
        <v>51857</v>
      </c>
      <c r="F69" s="246">
        <f>R60</f>
        <v>42907</v>
      </c>
      <c r="G69" s="243">
        <f>S60</f>
        <v>20.9</v>
      </c>
      <c r="H69" s="245">
        <f>SUM(H6:H68)</f>
        <v>2649</v>
      </c>
      <c r="I69" s="245">
        <f>T60</f>
        <v>39757</v>
      </c>
      <c r="J69" s="245">
        <f>U60</f>
        <v>44423</v>
      </c>
      <c r="K69" s="243">
        <f>V60</f>
        <v>-10.5</v>
      </c>
    </row>
    <row r="70" spans="1:11" ht="12">
      <c r="A70" s="259" t="s">
        <v>357</v>
      </c>
      <c r="B70" s="259"/>
      <c r="C70" s="259"/>
      <c r="D70" s="259"/>
      <c r="E70" s="259"/>
      <c r="F70" s="259"/>
      <c r="G70" s="259"/>
      <c r="H70" s="259"/>
      <c r="I70" s="259"/>
      <c r="J70" s="259"/>
      <c r="K70" s="259"/>
    </row>
    <row r="71" spans="1:11" ht="12">
      <c r="A71" s="260"/>
      <c r="B71" s="260"/>
      <c r="C71" s="260"/>
      <c r="D71" s="260"/>
      <c r="E71" s="260"/>
      <c r="F71" s="260"/>
      <c r="G71" s="260"/>
      <c r="H71" s="260"/>
      <c r="I71" s="260"/>
      <c r="J71" s="260"/>
      <c r="K71" s="260"/>
    </row>
  </sheetData>
  <sheetProtection/>
  <mergeCells count="70">
    <mergeCell ref="A65:C65"/>
    <mergeCell ref="A66:C66"/>
    <mergeCell ref="A67:C67"/>
    <mergeCell ref="A68:C68"/>
    <mergeCell ref="A69:C69"/>
    <mergeCell ref="A70:K71"/>
    <mergeCell ref="A59:C59"/>
    <mergeCell ref="A60:C60"/>
    <mergeCell ref="A61:C61"/>
    <mergeCell ref="A62:C62"/>
    <mergeCell ref="A63:C63"/>
    <mergeCell ref="A64:C64"/>
    <mergeCell ref="A52:C52"/>
    <mergeCell ref="A53:C53"/>
    <mergeCell ref="A55:C55"/>
    <mergeCell ref="A56:C56"/>
    <mergeCell ref="A57:C57"/>
    <mergeCell ref="A58:C58"/>
    <mergeCell ref="A46:C46"/>
    <mergeCell ref="A47:C47"/>
    <mergeCell ref="A48:C48"/>
    <mergeCell ref="A49:C49"/>
    <mergeCell ref="A50:C50"/>
    <mergeCell ref="A51:C51"/>
    <mergeCell ref="A39:C39"/>
    <mergeCell ref="A40:C40"/>
    <mergeCell ref="A41:C41"/>
    <mergeCell ref="A42:C42"/>
    <mergeCell ref="A43:C43"/>
    <mergeCell ref="A45:C45"/>
    <mergeCell ref="A33:C33"/>
    <mergeCell ref="A34:C34"/>
    <mergeCell ref="A35:C35"/>
    <mergeCell ref="A36:C36"/>
    <mergeCell ref="A37:C37"/>
    <mergeCell ref="A38:C38"/>
    <mergeCell ref="A26:C26"/>
    <mergeCell ref="A27:C27"/>
    <mergeCell ref="A28:C28"/>
    <mergeCell ref="A29:C29"/>
    <mergeCell ref="A31:C31"/>
    <mergeCell ref="A32:C32"/>
    <mergeCell ref="A20:C20"/>
    <mergeCell ref="A21:C21"/>
    <mergeCell ref="A22:C22"/>
    <mergeCell ref="A23:C23"/>
    <mergeCell ref="A24:C24"/>
    <mergeCell ref="A25:C25"/>
    <mergeCell ref="A13:C13"/>
    <mergeCell ref="A14:C14"/>
    <mergeCell ref="A15:C15"/>
    <mergeCell ref="A16:C16"/>
    <mergeCell ref="A17:C17"/>
    <mergeCell ref="A18:C18"/>
    <mergeCell ref="A6:C6"/>
    <mergeCell ref="A7:K7"/>
    <mergeCell ref="A9:C9"/>
    <mergeCell ref="A10:C10"/>
    <mergeCell ref="A11:C11"/>
    <mergeCell ref="A12:C12"/>
    <mergeCell ref="A2:K2"/>
    <mergeCell ref="A3:C5"/>
    <mergeCell ref="D3:G3"/>
    <mergeCell ref="H3:K3"/>
    <mergeCell ref="D4:D5"/>
    <mergeCell ref="E4:F4"/>
    <mergeCell ref="G4:G5"/>
    <mergeCell ref="H4:H5"/>
    <mergeCell ref="I4:J4"/>
    <mergeCell ref="K4:K5"/>
  </mergeCells>
  <conditionalFormatting sqref="G9:G69 K9:K69">
    <cfRule type="cellIs" priority="2" dxfId="0" operator="lessThan" stopIfTrue="1">
      <formula>0</formula>
    </cfRule>
  </conditionalFormatting>
  <conditionalFormatting sqref="V60 S60">
    <cfRule type="cellIs" priority="1" dxfId="0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1"/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W71"/>
  <sheetViews>
    <sheetView workbookViewId="0" topLeftCell="A1">
      <selection activeCell="I4" sqref="I4:J4"/>
    </sheetView>
  </sheetViews>
  <sheetFormatPr defaultColWidth="9.140625" defaultRowHeight="12.75"/>
  <cols>
    <col min="1" max="4" width="8.7109375" style="207" customWidth="1"/>
    <col min="5" max="6" width="13.7109375" style="207" customWidth="1"/>
    <col min="7" max="7" width="13.7109375" style="268" customWidth="1"/>
    <col min="8" max="10" width="13.7109375" style="207" customWidth="1"/>
    <col min="11" max="11" width="13.7109375" style="268" customWidth="1"/>
    <col min="12" max="12" width="9.140625" style="207" hidden="1" customWidth="1"/>
    <col min="13" max="15" width="8.7109375" style="207" customWidth="1"/>
    <col min="16" max="23" width="9.140625" style="207" hidden="1" customWidth="1"/>
    <col min="24" max="16384" width="8.7109375" style="207" customWidth="1"/>
  </cols>
  <sheetData>
    <row r="1" spans="1:11" ht="12.75">
      <c r="A1" s="261"/>
      <c r="B1" s="261"/>
      <c r="C1" s="261"/>
      <c r="D1" s="261"/>
      <c r="E1" s="261"/>
      <c r="F1" s="261"/>
      <c r="G1" s="262"/>
      <c r="H1" s="261"/>
      <c r="I1" s="261"/>
      <c r="J1" s="261"/>
      <c r="K1" s="262"/>
    </row>
    <row r="2" spans="1:11" ht="12.75">
      <c r="A2" s="208" t="s">
        <v>358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</row>
    <row r="3" spans="1:11" ht="12.75" customHeight="1">
      <c r="A3" s="209" t="s">
        <v>287</v>
      </c>
      <c r="B3" s="210"/>
      <c r="C3" s="211"/>
      <c r="D3" s="212" t="str">
        <f>'[1]Data'!B4</f>
        <v>March</v>
      </c>
      <c r="E3" s="213"/>
      <c r="F3" s="213"/>
      <c r="G3" s="214"/>
      <c r="H3" s="212">
        <f>'[1]Data'!B6</f>
        <v>43862</v>
      </c>
      <c r="I3" s="213"/>
      <c r="J3" s="213"/>
      <c r="K3" s="214"/>
    </row>
    <row r="4" spans="1:11" ht="25.5" customHeight="1">
      <c r="A4" s="215"/>
      <c r="B4" s="216"/>
      <c r="C4" s="217"/>
      <c r="D4" s="218" t="s">
        <v>288</v>
      </c>
      <c r="E4" s="219" t="s">
        <v>289</v>
      </c>
      <c r="F4" s="220"/>
      <c r="G4" s="263" t="s">
        <v>290</v>
      </c>
      <c r="H4" s="218" t="s">
        <v>288</v>
      </c>
      <c r="I4" s="219" t="s">
        <v>289</v>
      </c>
      <c r="J4" s="220"/>
      <c r="K4" s="263" t="s">
        <v>290</v>
      </c>
    </row>
    <row r="5" spans="1:11" ht="25.5">
      <c r="A5" s="221"/>
      <c r="B5" s="222"/>
      <c r="C5" s="223"/>
      <c r="D5" s="224"/>
      <c r="E5" s="225" t="str">
        <f>CONCATENATE('[1]Data'!A4,"   (Preliminary)")</f>
        <v>2021   (Preliminary)</v>
      </c>
      <c r="F5" s="225">
        <f>'[1]Data'!A4-1</f>
        <v>2020</v>
      </c>
      <c r="G5" s="264"/>
      <c r="H5" s="224"/>
      <c r="I5" s="225" t="str">
        <f>CONCATENATE(IF(MONTH('[1]Data'!A6)=1,'[1]Data'!A4-1,'[1]Data'!A4),"   (Revised)")</f>
        <v>2021   (Revised)</v>
      </c>
      <c r="J5" s="225">
        <f>IF(MONTH('[1]Data'!A6)=1,F5-1,F5)</f>
        <v>2020</v>
      </c>
      <c r="K5" s="264"/>
    </row>
    <row r="6" spans="1:11" ht="12">
      <c r="A6" s="226"/>
      <c r="B6" s="227"/>
      <c r="C6" s="228"/>
      <c r="D6" s="229"/>
      <c r="E6" s="229"/>
      <c r="F6" s="229"/>
      <c r="G6" s="265"/>
      <c r="H6" s="229"/>
      <c r="I6" s="229"/>
      <c r="J6" s="229"/>
      <c r="K6" s="265"/>
    </row>
    <row r="7" spans="1:11" ht="12.75" customHeight="1">
      <c r="A7" s="230" t="s">
        <v>291</v>
      </c>
      <c r="B7" s="231"/>
      <c r="C7" s="231"/>
      <c r="D7" s="231"/>
      <c r="E7" s="231"/>
      <c r="F7" s="231"/>
      <c r="G7" s="231"/>
      <c r="H7" s="231"/>
      <c r="I7" s="231"/>
      <c r="J7" s="231"/>
      <c r="K7" s="232"/>
    </row>
    <row r="8" spans="1:12" ht="12.75" customHeight="1" hidden="1">
      <c r="A8" s="233"/>
      <c r="B8" s="234"/>
      <c r="C8" s="234"/>
      <c r="D8" s="234" t="s">
        <v>292</v>
      </c>
      <c r="E8" s="234" t="s">
        <v>293</v>
      </c>
      <c r="F8" s="234" t="s">
        <v>294</v>
      </c>
      <c r="G8" s="266" t="s">
        <v>295</v>
      </c>
      <c r="H8" s="234" t="s">
        <v>296</v>
      </c>
      <c r="I8" s="234" t="s">
        <v>297</v>
      </c>
      <c r="J8" s="234" t="s">
        <v>298</v>
      </c>
      <c r="K8" s="267" t="s">
        <v>299</v>
      </c>
      <c r="L8" s="236" t="s">
        <v>57</v>
      </c>
    </row>
    <row r="9" spans="1:12" ht="12.75" customHeight="1">
      <c r="A9" s="237" t="s">
        <v>300</v>
      </c>
      <c r="B9" s="238"/>
      <c r="C9" s="239"/>
      <c r="D9" s="240">
        <v>16</v>
      </c>
      <c r="E9" s="241">
        <v>1621</v>
      </c>
      <c r="F9" s="241">
        <v>1303</v>
      </c>
      <c r="G9" s="243">
        <v>24.4</v>
      </c>
      <c r="H9" s="240">
        <v>17</v>
      </c>
      <c r="I9" s="241">
        <v>1260</v>
      </c>
      <c r="J9" s="241">
        <v>1571</v>
      </c>
      <c r="K9" s="243">
        <v>-19.8</v>
      </c>
      <c r="L9" s="207">
        <v>1</v>
      </c>
    </row>
    <row r="10" spans="1:12" ht="12.75" customHeight="1">
      <c r="A10" s="237" t="s">
        <v>301</v>
      </c>
      <c r="B10" s="238"/>
      <c r="C10" s="239"/>
      <c r="D10" s="240">
        <v>18</v>
      </c>
      <c r="E10" s="241">
        <v>237</v>
      </c>
      <c r="F10" s="241">
        <v>202</v>
      </c>
      <c r="G10" s="243">
        <v>17.1</v>
      </c>
      <c r="H10" s="240">
        <v>22</v>
      </c>
      <c r="I10" s="241">
        <v>188</v>
      </c>
      <c r="J10" s="241">
        <v>218</v>
      </c>
      <c r="K10" s="243">
        <v>-13.8</v>
      </c>
      <c r="L10" s="207">
        <v>2</v>
      </c>
    </row>
    <row r="11" spans="1:12" ht="12.75" customHeight="1">
      <c r="A11" s="237" t="s">
        <v>302</v>
      </c>
      <c r="B11" s="238"/>
      <c r="C11" s="239"/>
      <c r="D11" s="240">
        <v>182</v>
      </c>
      <c r="E11" s="241">
        <v>3603</v>
      </c>
      <c r="F11" s="241">
        <v>3098</v>
      </c>
      <c r="G11" s="243">
        <v>16.3</v>
      </c>
      <c r="H11" s="240">
        <v>170</v>
      </c>
      <c r="I11" s="241">
        <v>2801</v>
      </c>
      <c r="J11" s="241">
        <v>3490</v>
      </c>
      <c r="K11" s="243">
        <v>-19.7</v>
      </c>
      <c r="L11" s="207">
        <v>3</v>
      </c>
    </row>
    <row r="12" spans="1:12" ht="12.75" customHeight="1">
      <c r="A12" s="237" t="s">
        <v>303</v>
      </c>
      <c r="B12" s="238"/>
      <c r="C12" s="239"/>
      <c r="D12" s="240">
        <v>70</v>
      </c>
      <c r="E12" s="241">
        <v>526</v>
      </c>
      <c r="F12" s="241">
        <v>458</v>
      </c>
      <c r="G12" s="243">
        <v>14.7</v>
      </c>
      <c r="H12" s="240">
        <v>70</v>
      </c>
      <c r="I12" s="241">
        <v>387</v>
      </c>
      <c r="J12" s="241">
        <v>464</v>
      </c>
      <c r="K12" s="243">
        <v>-16.6</v>
      </c>
      <c r="L12" s="207">
        <v>4</v>
      </c>
    </row>
    <row r="13" spans="1:12" ht="12.75" customHeight="1">
      <c r="A13" s="237" t="s">
        <v>304</v>
      </c>
      <c r="B13" s="238"/>
      <c r="C13" s="239"/>
      <c r="D13" s="240">
        <v>59</v>
      </c>
      <c r="E13" s="241">
        <v>4376</v>
      </c>
      <c r="F13" s="241">
        <v>3510</v>
      </c>
      <c r="G13" s="243">
        <v>24.7</v>
      </c>
      <c r="H13" s="240">
        <v>110</v>
      </c>
      <c r="I13" s="241">
        <v>3012</v>
      </c>
      <c r="J13" s="241">
        <v>4023</v>
      </c>
      <c r="K13" s="243">
        <v>-25.1</v>
      </c>
      <c r="L13" s="207">
        <v>5</v>
      </c>
    </row>
    <row r="14" spans="1:12" ht="12.75" customHeight="1">
      <c r="A14" s="237" t="s">
        <v>305</v>
      </c>
      <c r="B14" s="238"/>
      <c r="C14" s="239"/>
      <c r="D14" s="240">
        <v>66</v>
      </c>
      <c r="E14" s="241">
        <v>6066</v>
      </c>
      <c r="F14" s="241">
        <v>5080</v>
      </c>
      <c r="G14" s="243">
        <v>19.4</v>
      </c>
      <c r="H14" s="240">
        <v>58</v>
      </c>
      <c r="I14" s="241">
        <v>4328</v>
      </c>
      <c r="J14" s="241">
        <v>5240</v>
      </c>
      <c r="K14" s="243">
        <v>-17.4</v>
      </c>
      <c r="L14" s="207">
        <v>6</v>
      </c>
    </row>
    <row r="15" spans="1:12" ht="12.75" customHeight="1">
      <c r="A15" s="237" t="s">
        <v>306</v>
      </c>
      <c r="B15" s="238"/>
      <c r="C15" s="239"/>
      <c r="D15" s="240">
        <v>35</v>
      </c>
      <c r="E15" s="241">
        <v>3904</v>
      </c>
      <c r="F15" s="241">
        <v>3246</v>
      </c>
      <c r="G15" s="243">
        <v>20.3</v>
      </c>
      <c r="H15" s="240">
        <v>34</v>
      </c>
      <c r="I15" s="241">
        <v>2974</v>
      </c>
      <c r="J15" s="241">
        <v>3693</v>
      </c>
      <c r="K15" s="243">
        <v>-19.5</v>
      </c>
      <c r="L15" s="207">
        <v>7</v>
      </c>
    </row>
    <row r="16" spans="1:12" ht="12.75" customHeight="1">
      <c r="A16" s="237" t="s">
        <v>307</v>
      </c>
      <c r="B16" s="238"/>
      <c r="C16" s="239"/>
      <c r="D16" s="240">
        <v>27</v>
      </c>
      <c r="E16" s="241">
        <v>395</v>
      </c>
      <c r="F16" s="241">
        <v>353</v>
      </c>
      <c r="G16" s="243">
        <v>12.1</v>
      </c>
      <c r="H16" s="240">
        <v>28</v>
      </c>
      <c r="I16" s="241">
        <v>283</v>
      </c>
      <c r="J16" s="241">
        <v>336</v>
      </c>
      <c r="K16" s="243">
        <v>-15.9</v>
      </c>
      <c r="L16" s="207">
        <v>8</v>
      </c>
    </row>
    <row r="17" spans="1:12" ht="12.75" customHeight="1">
      <c r="A17" s="237" t="s">
        <v>308</v>
      </c>
      <c r="B17" s="238"/>
      <c r="C17" s="239"/>
      <c r="D17" s="240">
        <v>13</v>
      </c>
      <c r="E17" s="241">
        <v>111</v>
      </c>
      <c r="F17" s="241">
        <v>99</v>
      </c>
      <c r="G17" s="243">
        <v>12.3</v>
      </c>
      <c r="H17" s="240">
        <v>15</v>
      </c>
      <c r="I17" s="241">
        <v>86</v>
      </c>
      <c r="J17" s="241">
        <v>102</v>
      </c>
      <c r="K17" s="243">
        <v>-16.2</v>
      </c>
      <c r="L17" s="207">
        <v>9</v>
      </c>
    </row>
    <row r="18" spans="1:11" ht="12.75" customHeight="1">
      <c r="A18" s="237" t="s">
        <v>309</v>
      </c>
      <c r="B18" s="238"/>
      <c r="C18" s="239"/>
      <c r="D18" s="244"/>
      <c r="E18" s="245">
        <f>SUM(E9:E17)</f>
        <v>20839</v>
      </c>
      <c r="F18" s="245">
        <f>SUM(F9:F17)</f>
        <v>17349</v>
      </c>
      <c r="G18" s="243">
        <f>((E18-F18)/F18)*100</f>
        <v>20.116433223816934</v>
      </c>
      <c r="H18" s="244"/>
      <c r="I18" s="245">
        <f>SUM(I9:I17)</f>
        <v>15319</v>
      </c>
      <c r="J18" s="245">
        <f>SUM(J9:J17)</f>
        <v>19137</v>
      </c>
      <c r="K18" s="243">
        <f>((I18-J18)/J18)*100</f>
        <v>-19.950880493285258</v>
      </c>
    </row>
    <row r="19" spans="1:11" ht="12.75" customHeight="1">
      <c r="A19" s="247" t="s">
        <v>310</v>
      </c>
      <c r="B19" s="248"/>
      <c r="C19" s="248"/>
      <c r="D19" s="249"/>
      <c r="E19" s="250"/>
      <c r="F19" s="250"/>
      <c r="G19" s="243"/>
      <c r="H19" s="249"/>
      <c r="I19" s="250"/>
      <c r="J19" s="250"/>
      <c r="K19" s="243"/>
    </row>
    <row r="20" spans="1:12" ht="12.75" customHeight="1">
      <c r="A20" s="237" t="s">
        <v>311</v>
      </c>
      <c r="B20" s="238"/>
      <c r="C20" s="239"/>
      <c r="D20" s="240">
        <v>0</v>
      </c>
      <c r="E20" s="241">
        <v>425</v>
      </c>
      <c r="F20" s="241">
        <v>336</v>
      </c>
      <c r="G20" s="243">
        <v>26.6</v>
      </c>
      <c r="H20" s="240">
        <v>0</v>
      </c>
      <c r="I20" s="241">
        <v>187</v>
      </c>
      <c r="J20" s="241">
        <v>240</v>
      </c>
      <c r="K20" s="243">
        <v>-22.1</v>
      </c>
      <c r="L20" s="207">
        <v>10</v>
      </c>
    </row>
    <row r="21" spans="1:12" ht="12.75" customHeight="1">
      <c r="A21" s="237" t="s">
        <v>312</v>
      </c>
      <c r="B21" s="238"/>
      <c r="C21" s="239"/>
      <c r="D21" s="240">
        <v>3</v>
      </c>
      <c r="E21" s="241">
        <v>250</v>
      </c>
      <c r="F21" s="241">
        <v>235</v>
      </c>
      <c r="G21" s="243">
        <v>6.5</v>
      </c>
      <c r="H21" s="240">
        <v>3</v>
      </c>
      <c r="I21" s="241">
        <v>141</v>
      </c>
      <c r="J21" s="241">
        <v>187</v>
      </c>
      <c r="K21" s="243">
        <v>-24.7</v>
      </c>
      <c r="L21" s="207">
        <v>11</v>
      </c>
    </row>
    <row r="22" spans="1:12" ht="12.75" customHeight="1">
      <c r="A22" s="237" t="s">
        <v>313</v>
      </c>
      <c r="B22" s="238"/>
      <c r="C22" s="239"/>
      <c r="D22" s="240">
        <v>130</v>
      </c>
      <c r="E22" s="241">
        <v>10551</v>
      </c>
      <c r="F22" s="241">
        <v>8855</v>
      </c>
      <c r="G22" s="243">
        <v>19.2</v>
      </c>
      <c r="H22" s="240">
        <v>128</v>
      </c>
      <c r="I22" s="241">
        <v>8591</v>
      </c>
      <c r="J22" s="241">
        <v>9375</v>
      </c>
      <c r="K22" s="243">
        <v>-8.4</v>
      </c>
      <c r="L22" s="207">
        <v>12</v>
      </c>
    </row>
    <row r="23" spans="1:12" ht="12.75" customHeight="1">
      <c r="A23" s="237" t="s">
        <v>314</v>
      </c>
      <c r="B23" s="238"/>
      <c r="C23" s="239"/>
      <c r="D23" s="240">
        <v>134</v>
      </c>
      <c r="E23" s="241">
        <v>5395</v>
      </c>
      <c r="F23" s="241">
        <v>4614</v>
      </c>
      <c r="G23" s="243">
        <v>16.9</v>
      </c>
      <c r="H23" s="240">
        <v>134</v>
      </c>
      <c r="I23" s="241">
        <v>4639</v>
      </c>
      <c r="J23" s="241">
        <v>5068</v>
      </c>
      <c r="K23" s="243">
        <v>-8.5</v>
      </c>
      <c r="L23" s="207">
        <v>13</v>
      </c>
    </row>
    <row r="24" spans="1:12" ht="12.75" customHeight="1">
      <c r="A24" s="237" t="s">
        <v>315</v>
      </c>
      <c r="B24" s="238"/>
      <c r="C24" s="239"/>
      <c r="D24" s="240">
        <v>38</v>
      </c>
      <c r="E24" s="241">
        <v>2989</v>
      </c>
      <c r="F24" s="241">
        <v>2595</v>
      </c>
      <c r="G24" s="243">
        <v>15.2</v>
      </c>
      <c r="H24" s="240">
        <v>40</v>
      </c>
      <c r="I24" s="241">
        <v>2247</v>
      </c>
      <c r="J24" s="241">
        <v>2831</v>
      </c>
      <c r="K24" s="243">
        <v>-20.6</v>
      </c>
      <c r="L24" s="207">
        <v>14</v>
      </c>
    </row>
    <row r="25" spans="1:12" ht="12.75" customHeight="1">
      <c r="A25" s="237" t="s">
        <v>316</v>
      </c>
      <c r="B25" s="238"/>
      <c r="C25" s="239"/>
      <c r="D25" s="240">
        <v>37</v>
      </c>
      <c r="E25" s="241">
        <v>4794</v>
      </c>
      <c r="F25" s="241">
        <v>4009</v>
      </c>
      <c r="G25" s="243">
        <v>19.6</v>
      </c>
      <c r="H25" s="240">
        <v>36</v>
      </c>
      <c r="I25" s="241">
        <v>3556</v>
      </c>
      <c r="J25" s="241">
        <v>3931</v>
      </c>
      <c r="K25" s="243">
        <v>-9.5</v>
      </c>
      <c r="L25" s="207">
        <v>15</v>
      </c>
    </row>
    <row r="26" spans="1:12" ht="12.75" customHeight="1">
      <c r="A26" s="237" t="s">
        <v>317</v>
      </c>
      <c r="B26" s="238"/>
      <c r="C26" s="239"/>
      <c r="D26" s="240">
        <v>50</v>
      </c>
      <c r="E26" s="241">
        <v>2100</v>
      </c>
      <c r="F26" s="241">
        <v>1824</v>
      </c>
      <c r="G26" s="243">
        <v>15.2</v>
      </c>
      <c r="H26" s="240">
        <v>49</v>
      </c>
      <c r="I26" s="241">
        <v>1718</v>
      </c>
      <c r="J26" s="241">
        <v>1905</v>
      </c>
      <c r="K26" s="243">
        <v>-9.8</v>
      </c>
      <c r="L26" s="207">
        <v>16</v>
      </c>
    </row>
    <row r="27" spans="1:12" ht="12.75" customHeight="1">
      <c r="A27" s="237" t="s">
        <v>318</v>
      </c>
      <c r="B27" s="238"/>
      <c r="C27" s="239"/>
      <c r="D27" s="240">
        <v>365</v>
      </c>
      <c r="E27" s="241">
        <v>3345</v>
      </c>
      <c r="F27" s="241">
        <v>2955</v>
      </c>
      <c r="G27" s="243">
        <v>13.2</v>
      </c>
      <c r="H27" s="240">
        <v>365</v>
      </c>
      <c r="I27" s="241">
        <v>2535</v>
      </c>
      <c r="J27" s="241">
        <v>3091</v>
      </c>
      <c r="K27" s="243">
        <v>-18</v>
      </c>
      <c r="L27" s="207">
        <v>17</v>
      </c>
    </row>
    <row r="28" spans="1:12" ht="12.75" customHeight="1">
      <c r="A28" s="237" t="s">
        <v>319</v>
      </c>
      <c r="B28" s="238"/>
      <c r="C28" s="239"/>
      <c r="D28" s="240">
        <v>13</v>
      </c>
      <c r="E28" s="241">
        <v>651</v>
      </c>
      <c r="F28" s="241">
        <v>547</v>
      </c>
      <c r="G28" s="243">
        <v>19</v>
      </c>
      <c r="H28" s="240">
        <v>10</v>
      </c>
      <c r="I28" s="241">
        <v>379</v>
      </c>
      <c r="J28" s="241">
        <v>451</v>
      </c>
      <c r="K28" s="243">
        <v>-16</v>
      </c>
      <c r="L28" s="207">
        <v>18</v>
      </c>
    </row>
    <row r="29" spans="1:11" ht="12.75" customHeight="1">
      <c r="A29" s="237" t="s">
        <v>309</v>
      </c>
      <c r="B29" s="238"/>
      <c r="C29" s="239"/>
      <c r="D29" s="244"/>
      <c r="E29" s="245">
        <f>SUM(E20:E28)</f>
        <v>30500</v>
      </c>
      <c r="F29" s="245">
        <f>SUM(F20:F28)</f>
        <v>25970</v>
      </c>
      <c r="G29" s="243">
        <f>((E29-F29)/F29)*100</f>
        <v>17.44320369657297</v>
      </c>
      <c r="H29" s="244"/>
      <c r="I29" s="245">
        <f>SUM(I20:I28)</f>
        <v>23993</v>
      </c>
      <c r="J29" s="245">
        <f>SUM(J20:J28)</f>
        <v>27079</v>
      </c>
      <c r="K29" s="243">
        <f>((I29-J29)/J29)*100</f>
        <v>-11.396284944052587</v>
      </c>
    </row>
    <row r="30" spans="1:11" ht="12.75" customHeight="1">
      <c r="A30" s="247" t="s">
        <v>320</v>
      </c>
      <c r="B30" s="248"/>
      <c r="C30" s="248"/>
      <c r="D30" s="249"/>
      <c r="E30" s="250"/>
      <c r="F30" s="250"/>
      <c r="G30" s="243"/>
      <c r="H30" s="249"/>
      <c r="I30" s="250"/>
      <c r="J30" s="250"/>
      <c r="K30" s="243"/>
    </row>
    <row r="31" spans="1:12" ht="12.75" customHeight="1">
      <c r="A31" s="237" t="s">
        <v>321</v>
      </c>
      <c r="B31" s="238"/>
      <c r="C31" s="239"/>
      <c r="D31" s="240">
        <v>53</v>
      </c>
      <c r="E31" s="241">
        <v>4645</v>
      </c>
      <c r="F31" s="241">
        <v>4029</v>
      </c>
      <c r="G31" s="243">
        <v>15.3</v>
      </c>
      <c r="H31" s="240">
        <v>54</v>
      </c>
      <c r="I31" s="241">
        <v>3738</v>
      </c>
      <c r="J31" s="241">
        <v>4438</v>
      </c>
      <c r="K31" s="243">
        <v>-15.8</v>
      </c>
      <c r="L31" s="207">
        <v>19</v>
      </c>
    </row>
    <row r="32" spans="1:12" ht="12.75" customHeight="1">
      <c r="A32" s="237" t="s">
        <v>322</v>
      </c>
      <c r="B32" s="238"/>
      <c r="C32" s="239"/>
      <c r="D32" s="240">
        <v>30</v>
      </c>
      <c r="E32" s="241">
        <v>2268</v>
      </c>
      <c r="F32" s="241">
        <v>1915</v>
      </c>
      <c r="G32" s="243">
        <v>18.4</v>
      </c>
      <c r="H32" s="240">
        <v>31</v>
      </c>
      <c r="I32" s="241">
        <v>1836</v>
      </c>
      <c r="J32" s="241">
        <v>2097</v>
      </c>
      <c r="K32" s="243">
        <v>-12.5</v>
      </c>
      <c r="L32" s="207">
        <v>20</v>
      </c>
    </row>
    <row r="33" spans="1:12" ht="12.75" customHeight="1">
      <c r="A33" s="237" t="s">
        <v>323</v>
      </c>
      <c r="B33" s="238"/>
      <c r="C33" s="239"/>
      <c r="D33" s="240">
        <v>29</v>
      </c>
      <c r="E33" s="241">
        <v>854</v>
      </c>
      <c r="F33" s="241">
        <v>722</v>
      </c>
      <c r="G33" s="243">
        <v>18.2</v>
      </c>
      <c r="H33" s="240">
        <v>29</v>
      </c>
      <c r="I33" s="241">
        <v>704</v>
      </c>
      <c r="J33" s="241">
        <v>817</v>
      </c>
      <c r="K33" s="243">
        <v>-13.8</v>
      </c>
      <c r="L33" s="207">
        <v>21</v>
      </c>
    </row>
    <row r="34" spans="1:12" ht="12.75" customHeight="1">
      <c r="A34" s="237" t="s">
        <v>324</v>
      </c>
      <c r="B34" s="238"/>
      <c r="C34" s="239"/>
      <c r="D34" s="240">
        <v>16</v>
      </c>
      <c r="E34" s="241">
        <v>917</v>
      </c>
      <c r="F34" s="241">
        <v>820</v>
      </c>
      <c r="G34" s="243">
        <v>11.8</v>
      </c>
      <c r="H34" s="240">
        <v>16</v>
      </c>
      <c r="I34" s="241">
        <v>790</v>
      </c>
      <c r="J34" s="241">
        <v>980</v>
      </c>
      <c r="K34" s="243">
        <v>-19.4</v>
      </c>
      <c r="L34" s="207">
        <v>22</v>
      </c>
    </row>
    <row r="35" spans="1:12" ht="12.75" customHeight="1">
      <c r="A35" s="237" t="s">
        <v>325</v>
      </c>
      <c r="B35" s="238"/>
      <c r="C35" s="239"/>
      <c r="D35" s="240">
        <v>52</v>
      </c>
      <c r="E35" s="241">
        <v>4519</v>
      </c>
      <c r="F35" s="241">
        <v>3712</v>
      </c>
      <c r="G35" s="243">
        <v>21.7</v>
      </c>
      <c r="H35" s="240">
        <v>52</v>
      </c>
      <c r="I35" s="241">
        <v>3560</v>
      </c>
      <c r="J35" s="241">
        <v>4304</v>
      </c>
      <c r="K35" s="243">
        <v>-17.3</v>
      </c>
      <c r="L35" s="207">
        <v>23</v>
      </c>
    </row>
    <row r="36" spans="1:12" ht="12.75" customHeight="1">
      <c r="A36" s="237" t="s">
        <v>326</v>
      </c>
      <c r="B36" s="238"/>
      <c r="C36" s="239"/>
      <c r="D36" s="240">
        <v>15</v>
      </c>
      <c r="E36" s="241">
        <v>2192</v>
      </c>
      <c r="F36" s="241">
        <v>1971</v>
      </c>
      <c r="G36" s="243">
        <v>11.2</v>
      </c>
      <c r="H36" s="240">
        <v>15</v>
      </c>
      <c r="I36" s="241">
        <v>1891</v>
      </c>
      <c r="J36" s="241">
        <v>2143</v>
      </c>
      <c r="K36" s="243">
        <v>-11.7</v>
      </c>
      <c r="L36" s="207">
        <v>24</v>
      </c>
    </row>
    <row r="37" spans="1:12" ht="12.75" customHeight="1">
      <c r="A37" s="237" t="s">
        <v>327</v>
      </c>
      <c r="B37" s="238"/>
      <c r="C37" s="239"/>
      <c r="D37" s="240">
        <v>63</v>
      </c>
      <c r="E37" s="241">
        <v>2558</v>
      </c>
      <c r="F37" s="241">
        <v>2130</v>
      </c>
      <c r="G37" s="243">
        <v>20.1</v>
      </c>
      <c r="H37" s="240">
        <v>63</v>
      </c>
      <c r="I37" s="241">
        <v>1928</v>
      </c>
      <c r="J37" s="241">
        <v>2336</v>
      </c>
      <c r="K37" s="243">
        <v>-17.4</v>
      </c>
      <c r="L37" s="207">
        <v>25</v>
      </c>
    </row>
    <row r="38" spans="1:12" ht="12.75" customHeight="1">
      <c r="A38" s="237" t="s">
        <v>328</v>
      </c>
      <c r="B38" s="238"/>
      <c r="C38" s="239"/>
      <c r="D38" s="240">
        <v>16</v>
      </c>
      <c r="E38" s="241">
        <v>608</v>
      </c>
      <c r="F38" s="241">
        <v>541</v>
      </c>
      <c r="G38" s="243">
        <v>12.5</v>
      </c>
      <c r="H38" s="240">
        <v>16</v>
      </c>
      <c r="I38" s="241">
        <v>492</v>
      </c>
      <c r="J38" s="241">
        <v>584</v>
      </c>
      <c r="K38" s="243">
        <v>-15.8</v>
      </c>
      <c r="L38" s="207">
        <v>26</v>
      </c>
    </row>
    <row r="39" spans="1:12" ht="12.75" customHeight="1">
      <c r="A39" s="237" t="s">
        <v>329</v>
      </c>
      <c r="B39" s="238"/>
      <c r="C39" s="239"/>
      <c r="D39" s="240">
        <v>11</v>
      </c>
      <c r="E39" s="241">
        <v>166</v>
      </c>
      <c r="F39" s="241">
        <v>140</v>
      </c>
      <c r="G39" s="243">
        <v>18.8</v>
      </c>
      <c r="H39" s="240">
        <v>11</v>
      </c>
      <c r="I39" s="241">
        <v>141</v>
      </c>
      <c r="J39" s="241">
        <v>153</v>
      </c>
      <c r="K39" s="243">
        <v>-8.4</v>
      </c>
      <c r="L39" s="207">
        <v>27</v>
      </c>
    </row>
    <row r="40" spans="1:12" ht="12.75" customHeight="1">
      <c r="A40" s="237" t="s">
        <v>330</v>
      </c>
      <c r="B40" s="238"/>
      <c r="C40" s="239"/>
      <c r="D40" s="240">
        <v>104</v>
      </c>
      <c r="E40" s="241">
        <v>4537</v>
      </c>
      <c r="F40" s="241">
        <v>3809</v>
      </c>
      <c r="G40" s="243">
        <v>19.1</v>
      </c>
      <c r="H40" s="240">
        <v>102</v>
      </c>
      <c r="I40" s="241">
        <v>3595</v>
      </c>
      <c r="J40" s="241">
        <v>4225</v>
      </c>
      <c r="K40" s="243">
        <v>-14.9</v>
      </c>
      <c r="L40" s="207">
        <v>28</v>
      </c>
    </row>
    <row r="41" spans="1:12" ht="12.75" customHeight="1">
      <c r="A41" s="237" t="s">
        <v>331</v>
      </c>
      <c r="B41" s="238"/>
      <c r="C41" s="239"/>
      <c r="D41" s="240">
        <v>5</v>
      </c>
      <c r="E41" s="241">
        <v>220</v>
      </c>
      <c r="F41" s="241">
        <v>168</v>
      </c>
      <c r="G41" s="243">
        <v>30.7</v>
      </c>
      <c r="H41" s="240">
        <v>5</v>
      </c>
      <c r="I41" s="241">
        <v>156</v>
      </c>
      <c r="J41" s="241">
        <v>158</v>
      </c>
      <c r="K41" s="243">
        <v>-1.1</v>
      </c>
      <c r="L41" s="207">
        <v>29</v>
      </c>
    </row>
    <row r="42" spans="1:12" ht="12.75" customHeight="1">
      <c r="A42" s="237" t="s">
        <v>332</v>
      </c>
      <c r="B42" s="238"/>
      <c r="C42" s="239"/>
      <c r="D42" s="240">
        <v>123</v>
      </c>
      <c r="E42" s="241">
        <v>2228</v>
      </c>
      <c r="F42" s="241">
        <v>1928</v>
      </c>
      <c r="G42" s="243">
        <v>15.6</v>
      </c>
      <c r="H42" s="240">
        <v>121</v>
      </c>
      <c r="I42" s="241">
        <v>1784</v>
      </c>
      <c r="J42" s="241">
        <v>2100</v>
      </c>
      <c r="K42" s="243">
        <v>-15</v>
      </c>
      <c r="L42" s="207">
        <v>30</v>
      </c>
    </row>
    <row r="43" spans="1:11" ht="12.75" customHeight="1">
      <c r="A43" s="237" t="s">
        <v>309</v>
      </c>
      <c r="B43" s="238"/>
      <c r="C43" s="239"/>
      <c r="D43" s="244"/>
      <c r="E43" s="245">
        <f>SUM(E31:E42)</f>
        <v>25712</v>
      </c>
      <c r="F43" s="245">
        <f>SUM(F31:F42)</f>
        <v>21885</v>
      </c>
      <c r="G43" s="243">
        <f>((E43-F43)/F43)*100</f>
        <v>17.486863148275074</v>
      </c>
      <c r="H43" s="244"/>
      <c r="I43" s="245">
        <f>SUM(I31:I42)</f>
        <v>20615</v>
      </c>
      <c r="J43" s="245">
        <f>SUM(J31:J42)</f>
        <v>24335</v>
      </c>
      <c r="K43" s="243">
        <f>((I43-J43)/J43)*100</f>
        <v>-15.286624203821656</v>
      </c>
    </row>
    <row r="44" spans="1:11" ht="12.75" customHeight="1">
      <c r="A44" s="247" t="s">
        <v>333</v>
      </c>
      <c r="B44" s="248"/>
      <c r="C44" s="248"/>
      <c r="D44" s="249"/>
      <c r="E44" s="250"/>
      <c r="F44" s="250"/>
      <c r="G44" s="243"/>
      <c r="H44" s="249"/>
      <c r="I44" s="250"/>
      <c r="J44" s="250"/>
      <c r="K44" s="243"/>
    </row>
    <row r="45" spans="1:12" ht="12.75" customHeight="1">
      <c r="A45" s="237" t="s">
        <v>334</v>
      </c>
      <c r="B45" s="238"/>
      <c r="C45" s="239"/>
      <c r="D45" s="240">
        <v>101</v>
      </c>
      <c r="E45" s="241">
        <v>2223</v>
      </c>
      <c r="F45" s="241">
        <v>1932</v>
      </c>
      <c r="G45" s="243">
        <v>15.1</v>
      </c>
      <c r="H45" s="240">
        <v>101</v>
      </c>
      <c r="I45" s="241">
        <v>1843</v>
      </c>
      <c r="J45" s="241">
        <v>1958</v>
      </c>
      <c r="K45" s="243">
        <v>-5.9</v>
      </c>
      <c r="L45" s="207">
        <v>31</v>
      </c>
    </row>
    <row r="46" spans="1:12" ht="12.75" customHeight="1">
      <c r="A46" s="237" t="s">
        <v>335</v>
      </c>
      <c r="B46" s="238"/>
      <c r="C46" s="239"/>
      <c r="D46" s="240">
        <v>6</v>
      </c>
      <c r="E46" s="241">
        <v>1437</v>
      </c>
      <c r="F46" s="241">
        <v>1176</v>
      </c>
      <c r="G46" s="243">
        <v>22.2</v>
      </c>
      <c r="H46" s="240">
        <v>6</v>
      </c>
      <c r="I46" s="241">
        <v>857</v>
      </c>
      <c r="J46" s="241">
        <v>907</v>
      </c>
      <c r="K46" s="243">
        <v>-5.6</v>
      </c>
      <c r="L46" s="207">
        <v>32</v>
      </c>
    </row>
    <row r="47" spans="1:12" ht="12.75" customHeight="1">
      <c r="A47" s="237" t="s">
        <v>336</v>
      </c>
      <c r="B47" s="238"/>
      <c r="C47" s="239"/>
      <c r="D47" s="240">
        <v>19</v>
      </c>
      <c r="E47" s="241">
        <v>1353</v>
      </c>
      <c r="F47" s="241">
        <v>1135</v>
      </c>
      <c r="G47" s="243">
        <v>19.2</v>
      </c>
      <c r="H47" s="240">
        <v>18</v>
      </c>
      <c r="I47" s="241">
        <v>919</v>
      </c>
      <c r="J47" s="241">
        <v>1113</v>
      </c>
      <c r="K47" s="243">
        <v>-17.5</v>
      </c>
      <c r="L47" s="207">
        <v>33</v>
      </c>
    </row>
    <row r="48" spans="1:12" ht="12.75" customHeight="1">
      <c r="A48" s="237" t="s">
        <v>337</v>
      </c>
      <c r="B48" s="238"/>
      <c r="C48" s="239"/>
      <c r="D48" s="240">
        <v>9</v>
      </c>
      <c r="E48" s="241">
        <v>1890</v>
      </c>
      <c r="F48" s="241">
        <v>1709</v>
      </c>
      <c r="G48" s="243">
        <v>10.6</v>
      </c>
      <c r="H48" s="240">
        <v>9</v>
      </c>
      <c r="I48" s="241">
        <v>1469</v>
      </c>
      <c r="J48" s="241">
        <v>1656</v>
      </c>
      <c r="K48" s="243">
        <v>-11.3</v>
      </c>
      <c r="L48" s="207">
        <v>34</v>
      </c>
    </row>
    <row r="49" spans="1:12" ht="12.75" customHeight="1">
      <c r="A49" s="237" t="s">
        <v>338</v>
      </c>
      <c r="B49" s="238"/>
      <c r="C49" s="239"/>
      <c r="D49" s="240">
        <v>12</v>
      </c>
      <c r="E49" s="241">
        <v>1053</v>
      </c>
      <c r="F49" s="241">
        <v>872</v>
      </c>
      <c r="G49" s="243">
        <v>20.8</v>
      </c>
      <c r="H49" s="240">
        <v>24</v>
      </c>
      <c r="I49" s="241">
        <v>847</v>
      </c>
      <c r="J49" s="241">
        <v>903</v>
      </c>
      <c r="K49" s="243">
        <v>-6.2</v>
      </c>
      <c r="L49" s="207">
        <v>35</v>
      </c>
    </row>
    <row r="50" spans="1:12" ht="12.75" customHeight="1">
      <c r="A50" s="237" t="s">
        <v>339</v>
      </c>
      <c r="B50" s="238"/>
      <c r="C50" s="239"/>
      <c r="D50" s="240">
        <v>21</v>
      </c>
      <c r="E50" s="241">
        <v>1675</v>
      </c>
      <c r="F50" s="241">
        <v>1399</v>
      </c>
      <c r="G50" s="243">
        <v>19.7</v>
      </c>
      <c r="H50" s="240">
        <v>30</v>
      </c>
      <c r="I50" s="241">
        <v>1075</v>
      </c>
      <c r="J50" s="241">
        <v>1349</v>
      </c>
      <c r="K50" s="243">
        <v>-20.3</v>
      </c>
      <c r="L50" s="207">
        <v>36</v>
      </c>
    </row>
    <row r="51" spans="1:12" ht="12.75" customHeight="1">
      <c r="A51" s="237" t="s">
        <v>340</v>
      </c>
      <c r="B51" s="238"/>
      <c r="C51" s="239"/>
      <c r="D51" s="240">
        <v>17</v>
      </c>
      <c r="E51" s="241">
        <v>3538</v>
      </c>
      <c r="F51" s="241">
        <v>2956</v>
      </c>
      <c r="G51" s="243">
        <v>19.7</v>
      </c>
      <c r="H51" s="240">
        <v>11</v>
      </c>
      <c r="I51" s="241">
        <v>2778</v>
      </c>
      <c r="J51" s="241">
        <v>2995</v>
      </c>
      <c r="K51" s="243">
        <v>-7.3</v>
      </c>
      <c r="L51" s="207">
        <v>37</v>
      </c>
    </row>
    <row r="52" spans="1:12" ht="12.75" customHeight="1">
      <c r="A52" s="237" t="s">
        <v>341</v>
      </c>
      <c r="B52" s="238"/>
      <c r="C52" s="239"/>
      <c r="D52" s="240">
        <v>84</v>
      </c>
      <c r="E52" s="241">
        <v>13747</v>
      </c>
      <c r="F52" s="241">
        <v>11818</v>
      </c>
      <c r="G52" s="243">
        <v>16.3</v>
      </c>
      <c r="H52" s="240">
        <v>81</v>
      </c>
      <c r="I52" s="241">
        <v>10437</v>
      </c>
      <c r="J52" s="241">
        <v>12905</v>
      </c>
      <c r="K52" s="243">
        <v>-19.1</v>
      </c>
      <c r="L52" s="207">
        <v>38</v>
      </c>
    </row>
    <row r="53" spans="1:11" ht="12.75" customHeight="1">
      <c r="A53" s="237" t="s">
        <v>309</v>
      </c>
      <c r="B53" s="238"/>
      <c r="C53" s="239"/>
      <c r="D53" s="244"/>
      <c r="E53" s="245">
        <f>SUM(E45:E52)</f>
        <v>26916</v>
      </c>
      <c r="F53" s="245">
        <f>SUM(F45:F52)</f>
        <v>22997</v>
      </c>
      <c r="G53" s="243">
        <f>((E53-F53)/F53)*100</f>
        <v>17.041353219985215</v>
      </c>
      <c r="H53" s="244"/>
      <c r="I53" s="245">
        <f>SUM(I45:I52)</f>
        <v>20225</v>
      </c>
      <c r="J53" s="245">
        <f>SUM(J45:J52)</f>
        <v>23786</v>
      </c>
      <c r="K53" s="243">
        <f>((I53-J53)/J53)*100</f>
        <v>-14.970991339443371</v>
      </c>
    </row>
    <row r="54" spans="1:11" ht="12.75" customHeight="1">
      <c r="A54" s="247" t="s">
        <v>342</v>
      </c>
      <c r="B54" s="248"/>
      <c r="C54" s="248"/>
      <c r="D54" s="249"/>
      <c r="E54" s="250"/>
      <c r="F54" s="250"/>
      <c r="G54" s="243"/>
      <c r="H54" s="249"/>
      <c r="I54" s="250"/>
      <c r="J54" s="250"/>
      <c r="K54" s="243"/>
    </row>
    <row r="55" spans="1:12" ht="12.75" customHeight="1">
      <c r="A55" s="237" t="s">
        <v>343</v>
      </c>
      <c r="B55" s="238"/>
      <c r="C55" s="239"/>
      <c r="D55" s="240">
        <v>49</v>
      </c>
      <c r="E55" s="241">
        <v>171</v>
      </c>
      <c r="F55" s="241">
        <v>144</v>
      </c>
      <c r="G55" s="243">
        <v>18.5</v>
      </c>
      <c r="H55" s="240">
        <v>51</v>
      </c>
      <c r="I55" s="241">
        <v>136</v>
      </c>
      <c r="J55" s="241">
        <v>147</v>
      </c>
      <c r="K55" s="243">
        <v>-7.2</v>
      </c>
      <c r="L55" s="207">
        <v>39</v>
      </c>
    </row>
    <row r="56" spans="1:12" ht="12.75" customHeight="1">
      <c r="A56" s="237" t="s">
        <v>344</v>
      </c>
      <c r="B56" s="238"/>
      <c r="C56" s="239"/>
      <c r="D56" s="240">
        <v>52</v>
      </c>
      <c r="E56" s="241">
        <v>3614</v>
      </c>
      <c r="F56" s="241">
        <v>3113</v>
      </c>
      <c r="G56" s="243">
        <v>16.1</v>
      </c>
      <c r="H56" s="240">
        <v>43</v>
      </c>
      <c r="I56" s="241">
        <v>3294</v>
      </c>
      <c r="J56" s="241">
        <v>3422</v>
      </c>
      <c r="K56" s="243">
        <v>-3.7</v>
      </c>
      <c r="L56" s="207">
        <v>40</v>
      </c>
    </row>
    <row r="57" spans="1:12" ht="12.75" customHeight="1">
      <c r="A57" s="237" t="s">
        <v>345</v>
      </c>
      <c r="B57" s="238"/>
      <c r="C57" s="239"/>
      <c r="D57" s="240">
        <v>80</v>
      </c>
      <c r="E57" s="241">
        <v>18988</v>
      </c>
      <c r="F57" s="241">
        <v>15325</v>
      </c>
      <c r="G57" s="243">
        <v>23.9</v>
      </c>
      <c r="H57" s="240">
        <v>103</v>
      </c>
      <c r="I57" s="241">
        <v>15786</v>
      </c>
      <c r="J57" s="241">
        <v>17147</v>
      </c>
      <c r="K57" s="243">
        <v>-7.9</v>
      </c>
      <c r="L57" s="207">
        <v>41</v>
      </c>
    </row>
    <row r="58" spans="1:12" ht="12.75" customHeight="1">
      <c r="A58" s="237" t="s">
        <v>346</v>
      </c>
      <c r="B58" s="238"/>
      <c r="C58" s="239"/>
      <c r="D58" s="240">
        <v>36</v>
      </c>
      <c r="E58" s="241">
        <v>2738</v>
      </c>
      <c r="F58" s="241">
        <v>2274</v>
      </c>
      <c r="G58" s="243">
        <v>20.4</v>
      </c>
      <c r="H58" s="240">
        <v>36</v>
      </c>
      <c r="I58" s="241">
        <v>2114</v>
      </c>
      <c r="J58" s="241">
        <v>2259</v>
      </c>
      <c r="K58" s="243">
        <v>-6.4</v>
      </c>
      <c r="L58" s="207">
        <v>42</v>
      </c>
    </row>
    <row r="59" spans="1:23" ht="12.75" customHeight="1">
      <c r="A59" s="237" t="s">
        <v>347</v>
      </c>
      <c r="B59" s="238"/>
      <c r="C59" s="239"/>
      <c r="D59" s="240">
        <v>53</v>
      </c>
      <c r="E59" s="241">
        <v>385</v>
      </c>
      <c r="F59" s="241">
        <v>348</v>
      </c>
      <c r="G59" s="243">
        <v>10.7</v>
      </c>
      <c r="H59" s="240">
        <v>52</v>
      </c>
      <c r="I59" s="241">
        <v>322</v>
      </c>
      <c r="J59" s="241">
        <v>387</v>
      </c>
      <c r="K59" s="243">
        <v>-16.8</v>
      </c>
      <c r="L59" s="207">
        <v>43</v>
      </c>
      <c r="P59" s="252"/>
      <c r="Q59" s="252" t="s">
        <v>293</v>
      </c>
      <c r="R59" s="252" t="s">
        <v>294</v>
      </c>
      <c r="S59" s="253" t="s">
        <v>295</v>
      </c>
      <c r="T59" s="252" t="s">
        <v>297</v>
      </c>
      <c r="U59" s="252" t="s">
        <v>298</v>
      </c>
      <c r="V59" s="254" t="s">
        <v>299</v>
      </c>
      <c r="W59" s="236" t="s">
        <v>57</v>
      </c>
    </row>
    <row r="60" spans="1:23" ht="12.75" customHeight="1">
      <c r="A60" s="237" t="s">
        <v>348</v>
      </c>
      <c r="B60" s="238"/>
      <c r="C60" s="239"/>
      <c r="D60" s="240">
        <v>79</v>
      </c>
      <c r="E60" s="241">
        <v>499</v>
      </c>
      <c r="F60" s="241">
        <v>416</v>
      </c>
      <c r="G60" s="243">
        <v>19.8</v>
      </c>
      <c r="H60" s="240">
        <v>77</v>
      </c>
      <c r="I60" s="241">
        <v>443</v>
      </c>
      <c r="J60" s="241">
        <v>478</v>
      </c>
      <c r="K60" s="243">
        <v>-7.4</v>
      </c>
      <c r="L60" s="207">
        <v>44</v>
      </c>
      <c r="P60" s="255"/>
      <c r="Q60" s="255">
        <v>138572</v>
      </c>
      <c r="R60" s="255">
        <v>116571</v>
      </c>
      <c r="S60" s="256">
        <v>18.9</v>
      </c>
      <c r="T60" s="255">
        <v>109379</v>
      </c>
      <c r="U60" s="255">
        <v>126106</v>
      </c>
      <c r="V60" s="256">
        <v>-13.3</v>
      </c>
      <c r="W60" s="207">
        <v>1</v>
      </c>
    </row>
    <row r="61" spans="1:12" ht="12.75" customHeight="1">
      <c r="A61" s="237" t="s">
        <v>349</v>
      </c>
      <c r="B61" s="238"/>
      <c r="C61" s="239"/>
      <c r="D61" s="240">
        <v>14</v>
      </c>
      <c r="E61" s="241">
        <v>186</v>
      </c>
      <c r="F61" s="241">
        <v>154</v>
      </c>
      <c r="G61" s="243">
        <v>20.8</v>
      </c>
      <c r="H61" s="240">
        <v>14</v>
      </c>
      <c r="I61" s="241">
        <v>154</v>
      </c>
      <c r="J61" s="241">
        <v>170</v>
      </c>
      <c r="K61" s="243">
        <v>-9.2</v>
      </c>
      <c r="L61" s="207">
        <v>45</v>
      </c>
    </row>
    <row r="62" spans="1:12" ht="12.75" customHeight="1">
      <c r="A62" s="237" t="s">
        <v>350</v>
      </c>
      <c r="B62" s="238"/>
      <c r="C62" s="239"/>
      <c r="D62" s="240">
        <v>35</v>
      </c>
      <c r="E62" s="241">
        <v>1318</v>
      </c>
      <c r="F62" s="241">
        <v>1037</v>
      </c>
      <c r="G62" s="243">
        <v>27.1</v>
      </c>
      <c r="H62" s="240">
        <v>35</v>
      </c>
      <c r="I62" s="241">
        <v>1068</v>
      </c>
      <c r="J62" s="241">
        <v>1174</v>
      </c>
      <c r="K62" s="243">
        <v>-9</v>
      </c>
      <c r="L62" s="207">
        <v>46</v>
      </c>
    </row>
    <row r="63" spans="1:12" ht="12.75" customHeight="1">
      <c r="A63" s="237" t="s">
        <v>351</v>
      </c>
      <c r="B63" s="238"/>
      <c r="C63" s="239"/>
      <c r="D63" s="240">
        <v>16</v>
      </c>
      <c r="E63" s="241">
        <v>720</v>
      </c>
      <c r="F63" s="241">
        <v>618</v>
      </c>
      <c r="G63" s="243">
        <v>16.5</v>
      </c>
      <c r="H63" s="240">
        <v>19</v>
      </c>
      <c r="I63" s="241">
        <v>605</v>
      </c>
      <c r="J63" s="241">
        <v>708</v>
      </c>
      <c r="K63" s="243">
        <v>-14.6</v>
      </c>
      <c r="L63" s="207">
        <v>47</v>
      </c>
    </row>
    <row r="64" spans="1:12" ht="12.75" customHeight="1">
      <c r="A64" s="237" t="s">
        <v>352</v>
      </c>
      <c r="B64" s="238"/>
      <c r="C64" s="239"/>
      <c r="D64" s="240">
        <v>48</v>
      </c>
      <c r="E64" s="241">
        <v>1422</v>
      </c>
      <c r="F64" s="241">
        <v>1183</v>
      </c>
      <c r="G64" s="243">
        <v>20.2</v>
      </c>
      <c r="H64" s="240">
        <v>42</v>
      </c>
      <c r="I64" s="241">
        <v>1191</v>
      </c>
      <c r="J64" s="241">
        <v>1394</v>
      </c>
      <c r="K64" s="243">
        <v>-14.6</v>
      </c>
      <c r="L64" s="207">
        <v>48</v>
      </c>
    </row>
    <row r="65" spans="1:12" ht="12.75" customHeight="1">
      <c r="A65" s="237" t="s">
        <v>353</v>
      </c>
      <c r="B65" s="238"/>
      <c r="C65" s="239"/>
      <c r="D65" s="240">
        <v>38</v>
      </c>
      <c r="E65" s="241">
        <v>1561</v>
      </c>
      <c r="F65" s="241">
        <v>1254</v>
      </c>
      <c r="G65" s="243">
        <v>24.5</v>
      </c>
      <c r="H65" s="240">
        <v>43</v>
      </c>
      <c r="I65" s="241">
        <v>1264</v>
      </c>
      <c r="J65" s="241">
        <v>1305</v>
      </c>
      <c r="K65" s="243">
        <v>-3.1</v>
      </c>
      <c r="L65" s="207">
        <v>49</v>
      </c>
    </row>
    <row r="66" spans="1:12" ht="12.75" customHeight="1">
      <c r="A66" s="237" t="s">
        <v>354</v>
      </c>
      <c r="B66" s="238"/>
      <c r="C66" s="239"/>
      <c r="D66" s="240">
        <v>0</v>
      </c>
      <c r="E66" s="241">
        <v>2863</v>
      </c>
      <c r="F66" s="241">
        <v>2376</v>
      </c>
      <c r="G66" s="243">
        <v>20.5</v>
      </c>
      <c r="H66" s="240">
        <v>66</v>
      </c>
      <c r="I66" s="241">
        <v>2720</v>
      </c>
      <c r="J66" s="241">
        <v>3046</v>
      </c>
      <c r="K66" s="243">
        <v>-10.7</v>
      </c>
      <c r="L66" s="207">
        <v>50</v>
      </c>
    </row>
    <row r="67" spans="1:12" ht="12.75" customHeight="1">
      <c r="A67" s="237" t="s">
        <v>355</v>
      </c>
      <c r="B67" s="238"/>
      <c r="C67" s="239"/>
      <c r="D67" s="240">
        <v>24</v>
      </c>
      <c r="E67" s="241">
        <v>139</v>
      </c>
      <c r="F67" s="241">
        <v>128</v>
      </c>
      <c r="G67" s="243">
        <v>8.8</v>
      </c>
      <c r="H67" s="240">
        <v>23</v>
      </c>
      <c r="I67" s="241">
        <v>130</v>
      </c>
      <c r="J67" s="241">
        <v>129</v>
      </c>
      <c r="K67" s="243">
        <v>0.3</v>
      </c>
      <c r="L67" s="207">
        <v>51</v>
      </c>
    </row>
    <row r="68" spans="1:11" ht="12.75" customHeight="1">
      <c r="A68" s="237" t="s">
        <v>309</v>
      </c>
      <c r="B68" s="238"/>
      <c r="C68" s="239"/>
      <c r="D68" s="229"/>
      <c r="E68" s="245">
        <f>SUM(E55:E67)</f>
        <v>34604</v>
      </c>
      <c r="F68" s="245">
        <f>SUM(F55:F67)</f>
        <v>28370</v>
      </c>
      <c r="G68" s="243">
        <f>((E68-F68)/F68)*100</f>
        <v>21.973916108565387</v>
      </c>
      <c r="H68" s="258"/>
      <c r="I68" s="245">
        <f>SUM(I55:I67)</f>
        <v>29227</v>
      </c>
      <c r="J68" s="245">
        <f>SUM(J55:J67)</f>
        <v>31766</v>
      </c>
      <c r="K68" s="243">
        <f>((I68-J68)/J68)*100</f>
        <v>-7.992822514638292</v>
      </c>
    </row>
    <row r="69" spans="1:11" ht="12.75" customHeight="1">
      <c r="A69" s="230" t="s">
        <v>356</v>
      </c>
      <c r="B69" s="231"/>
      <c r="C69" s="232"/>
      <c r="D69" s="246">
        <f>SUM(D6:D68)</f>
        <v>2566</v>
      </c>
      <c r="E69" s="245">
        <f>Q60</f>
        <v>138572</v>
      </c>
      <c r="F69" s="245">
        <f>R60</f>
        <v>116571</v>
      </c>
      <c r="G69" s="243">
        <f>S60</f>
        <v>18.9</v>
      </c>
      <c r="H69" s="246">
        <f>SUM(H6:H68)</f>
        <v>2688</v>
      </c>
      <c r="I69" s="245">
        <f>T60</f>
        <v>109379</v>
      </c>
      <c r="J69" s="245">
        <f>U60</f>
        <v>126106</v>
      </c>
      <c r="K69" s="243">
        <f>V60</f>
        <v>-13.3</v>
      </c>
    </row>
    <row r="70" spans="1:11" ht="12.75">
      <c r="A70" s="259" t="s">
        <v>357</v>
      </c>
      <c r="B70" s="259"/>
      <c r="C70" s="259"/>
      <c r="D70" s="259"/>
      <c r="E70" s="259"/>
      <c r="F70" s="259"/>
      <c r="G70" s="259"/>
      <c r="H70" s="259"/>
      <c r="I70" s="259"/>
      <c r="J70" s="259"/>
      <c r="K70" s="259"/>
    </row>
    <row r="71" spans="1:11" ht="12">
      <c r="A71" s="260"/>
      <c r="B71" s="260"/>
      <c r="C71" s="260"/>
      <c r="D71" s="260"/>
      <c r="E71" s="260"/>
      <c r="F71" s="260"/>
      <c r="G71" s="260"/>
      <c r="H71" s="260"/>
      <c r="I71" s="260"/>
      <c r="J71" s="260"/>
      <c r="K71" s="260"/>
    </row>
  </sheetData>
  <sheetProtection/>
  <mergeCells count="70">
    <mergeCell ref="A65:C65"/>
    <mergeCell ref="A66:C66"/>
    <mergeCell ref="A67:C67"/>
    <mergeCell ref="A68:C68"/>
    <mergeCell ref="A69:C69"/>
    <mergeCell ref="A70:K71"/>
    <mergeCell ref="A59:C59"/>
    <mergeCell ref="A60:C60"/>
    <mergeCell ref="A61:C61"/>
    <mergeCell ref="A62:C62"/>
    <mergeCell ref="A63:C63"/>
    <mergeCell ref="A64:C64"/>
    <mergeCell ref="A52:C52"/>
    <mergeCell ref="A53:C53"/>
    <mergeCell ref="A55:C55"/>
    <mergeCell ref="A56:C56"/>
    <mergeCell ref="A57:C57"/>
    <mergeCell ref="A58:C58"/>
    <mergeCell ref="A46:C46"/>
    <mergeCell ref="A47:C47"/>
    <mergeCell ref="A48:C48"/>
    <mergeCell ref="A49:C49"/>
    <mergeCell ref="A50:C50"/>
    <mergeCell ref="A51:C51"/>
    <mergeCell ref="A39:C39"/>
    <mergeCell ref="A40:C40"/>
    <mergeCell ref="A41:C41"/>
    <mergeCell ref="A42:C42"/>
    <mergeCell ref="A43:C43"/>
    <mergeCell ref="A45:C45"/>
    <mergeCell ref="A33:C33"/>
    <mergeCell ref="A34:C34"/>
    <mergeCell ref="A35:C35"/>
    <mergeCell ref="A36:C36"/>
    <mergeCell ref="A37:C37"/>
    <mergeCell ref="A38:C38"/>
    <mergeCell ref="A26:C26"/>
    <mergeCell ref="A27:C27"/>
    <mergeCell ref="A28:C28"/>
    <mergeCell ref="A29:C29"/>
    <mergeCell ref="A31:C31"/>
    <mergeCell ref="A32:C32"/>
    <mergeCell ref="A20:C20"/>
    <mergeCell ref="A21:C21"/>
    <mergeCell ref="A22:C22"/>
    <mergeCell ref="A23:C23"/>
    <mergeCell ref="A24:C24"/>
    <mergeCell ref="A25:C25"/>
    <mergeCell ref="A13:C13"/>
    <mergeCell ref="A14:C14"/>
    <mergeCell ref="A15:C15"/>
    <mergeCell ref="A16:C16"/>
    <mergeCell ref="A17:C17"/>
    <mergeCell ref="A18:C18"/>
    <mergeCell ref="A6:C6"/>
    <mergeCell ref="A7:K7"/>
    <mergeCell ref="A9:C9"/>
    <mergeCell ref="A10:C10"/>
    <mergeCell ref="A11:C11"/>
    <mergeCell ref="A12:C12"/>
    <mergeCell ref="A2:K2"/>
    <mergeCell ref="A3:C5"/>
    <mergeCell ref="D3:G3"/>
    <mergeCell ref="H3:K3"/>
    <mergeCell ref="D4:D5"/>
    <mergeCell ref="E4:F4"/>
    <mergeCell ref="G4:G5"/>
    <mergeCell ref="H4:H5"/>
    <mergeCell ref="I4:J4"/>
    <mergeCell ref="K4:K5"/>
  </mergeCells>
  <conditionalFormatting sqref="G9:G68 K9:K69">
    <cfRule type="cellIs" priority="3" dxfId="0" operator="lessThan" stopIfTrue="1">
      <formula>0</formula>
    </cfRule>
  </conditionalFormatting>
  <conditionalFormatting sqref="V60 S60">
    <cfRule type="cellIs" priority="2" dxfId="0" operator="lessThan" stopIfTrue="1">
      <formula>0</formula>
    </cfRule>
  </conditionalFormatting>
  <conditionalFormatting sqref="G69">
    <cfRule type="cellIs" priority="1" dxfId="0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2"/>
  <colBreaks count="1" manualBreakCount="1">
    <brk id="11" max="70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73"/>
  <sheetViews>
    <sheetView zoomScalePageLayoutView="0" workbookViewId="0" topLeftCell="A1">
      <selection activeCell="I4" sqref="I4:J4"/>
    </sheetView>
  </sheetViews>
  <sheetFormatPr defaultColWidth="9.140625" defaultRowHeight="12.75"/>
  <cols>
    <col min="1" max="3" width="8.7109375" style="207" customWidth="1"/>
    <col min="4" max="4" width="9.28125" style="291" customWidth="1"/>
    <col min="5" max="6" width="13.7109375" style="291" customWidth="1"/>
    <col min="7" max="7" width="13.7109375" style="292" customWidth="1"/>
    <col min="8" max="10" width="13.7109375" style="291" customWidth="1"/>
    <col min="11" max="11" width="13.7109375" style="292" customWidth="1"/>
    <col min="12" max="12" width="0" style="207" hidden="1" customWidth="1"/>
    <col min="13" max="14" width="8.7109375" style="207" customWidth="1"/>
    <col min="15" max="15" width="9.140625" style="207" customWidth="1"/>
    <col min="16" max="16" width="1.28515625" style="207" hidden="1" customWidth="1"/>
    <col min="17" max="22" width="9.140625" style="207" hidden="1" customWidth="1"/>
    <col min="23" max="23" width="3.28125" style="207" hidden="1" customWidth="1"/>
    <col min="24" max="16384" width="8.7109375" style="207" customWidth="1"/>
  </cols>
  <sheetData>
    <row r="1" spans="1:11" ht="12.75">
      <c r="A1" s="261"/>
      <c r="B1" s="261"/>
      <c r="C1" s="261"/>
      <c r="D1" s="269"/>
      <c r="E1" s="269"/>
      <c r="F1" s="269"/>
      <c r="G1" s="270"/>
      <c r="H1" s="269"/>
      <c r="I1" s="269"/>
      <c r="J1" s="269"/>
      <c r="K1" s="270"/>
    </row>
    <row r="2" spans="1:11" ht="12.75" customHeight="1">
      <c r="A2" s="271" t="s">
        <v>359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</row>
    <row r="3" spans="1:11" ht="12.75" customHeight="1">
      <c r="A3" s="209" t="s">
        <v>287</v>
      </c>
      <c r="B3" s="210"/>
      <c r="C3" s="211"/>
      <c r="D3" s="212" t="str">
        <f>'[1]Data'!B4</f>
        <v>March</v>
      </c>
      <c r="E3" s="213"/>
      <c r="F3" s="213"/>
      <c r="G3" s="214"/>
      <c r="H3" s="212">
        <f>'[1]Data'!B6</f>
        <v>43862</v>
      </c>
      <c r="I3" s="213"/>
      <c r="J3" s="213"/>
      <c r="K3" s="214"/>
    </row>
    <row r="4" spans="1:11" ht="25.5" customHeight="1">
      <c r="A4" s="215"/>
      <c r="B4" s="216"/>
      <c r="C4" s="217"/>
      <c r="D4" s="272" t="s">
        <v>288</v>
      </c>
      <c r="E4" s="273" t="s">
        <v>289</v>
      </c>
      <c r="F4" s="274"/>
      <c r="G4" s="275" t="s">
        <v>290</v>
      </c>
      <c r="H4" s="272" t="s">
        <v>288</v>
      </c>
      <c r="I4" s="273" t="s">
        <v>289</v>
      </c>
      <c r="J4" s="274"/>
      <c r="K4" s="275" t="s">
        <v>290</v>
      </c>
    </row>
    <row r="5" spans="1:11" ht="25.5">
      <c r="A5" s="221"/>
      <c r="B5" s="222"/>
      <c r="C5" s="223"/>
      <c r="D5" s="276"/>
      <c r="E5" s="277" t="str">
        <f>CONCATENATE('[1]Data'!A4,"   (Preliminary)")</f>
        <v>2021   (Preliminary)</v>
      </c>
      <c r="F5" s="278">
        <f>'[1]Data'!A4-1</f>
        <v>2020</v>
      </c>
      <c r="G5" s="279"/>
      <c r="H5" s="276"/>
      <c r="I5" s="225" t="str">
        <f>CONCATENATE(IF(MONTH('[1]Data'!A6)=1,'[1]Data'!A4-1,'[1]Data'!A4),"   (Revised)")</f>
        <v>2021   (Revised)</v>
      </c>
      <c r="J5" s="225">
        <f>IF(MONTH('[1]Data'!A6)=1,F5-1,F5)</f>
        <v>2020</v>
      </c>
      <c r="K5" s="279"/>
    </row>
    <row r="6" spans="1:11" ht="12">
      <c r="A6" s="226"/>
      <c r="B6" s="227"/>
      <c r="C6" s="228"/>
      <c r="D6" s="280"/>
      <c r="E6" s="280"/>
      <c r="F6" s="280"/>
      <c r="G6" s="281"/>
      <c r="H6" s="280"/>
      <c r="I6" s="280"/>
      <c r="J6" s="280"/>
      <c r="K6" s="281"/>
    </row>
    <row r="7" spans="1:11" ht="12.75" customHeight="1">
      <c r="A7" s="230" t="s">
        <v>291</v>
      </c>
      <c r="B7" s="231"/>
      <c r="C7" s="231"/>
      <c r="D7" s="231"/>
      <c r="E7" s="231"/>
      <c r="F7" s="231"/>
      <c r="G7" s="231"/>
      <c r="H7" s="231"/>
      <c r="I7" s="231"/>
      <c r="J7" s="231"/>
      <c r="K7" s="232"/>
    </row>
    <row r="8" spans="1:12" ht="12.75" customHeight="1" hidden="1">
      <c r="A8" s="233"/>
      <c r="B8" s="234"/>
      <c r="C8" s="234"/>
      <c r="D8" s="252" t="s">
        <v>292</v>
      </c>
      <c r="E8" s="252" t="s">
        <v>293</v>
      </c>
      <c r="F8" s="252" t="s">
        <v>294</v>
      </c>
      <c r="G8" s="253" t="s">
        <v>295</v>
      </c>
      <c r="H8" s="252" t="s">
        <v>296</v>
      </c>
      <c r="I8" s="252" t="s">
        <v>297</v>
      </c>
      <c r="J8" s="252" t="s">
        <v>298</v>
      </c>
      <c r="K8" s="254" t="s">
        <v>299</v>
      </c>
      <c r="L8" s="236" t="s">
        <v>57</v>
      </c>
    </row>
    <row r="9" spans="1:12" ht="12.75" customHeight="1">
      <c r="A9" s="237" t="s">
        <v>300</v>
      </c>
      <c r="B9" s="238"/>
      <c r="C9" s="239"/>
      <c r="D9" s="240">
        <v>18</v>
      </c>
      <c r="E9" s="242">
        <v>2238</v>
      </c>
      <c r="F9" s="242">
        <v>1800</v>
      </c>
      <c r="G9" s="243">
        <v>24.3</v>
      </c>
      <c r="H9" s="240">
        <v>18</v>
      </c>
      <c r="I9" s="242">
        <v>1707</v>
      </c>
      <c r="J9" s="242">
        <v>2137</v>
      </c>
      <c r="K9" s="243">
        <v>-20.1</v>
      </c>
      <c r="L9" s="207">
        <v>1</v>
      </c>
    </row>
    <row r="10" spans="1:12" ht="12.75" customHeight="1">
      <c r="A10" s="237" t="s">
        <v>301</v>
      </c>
      <c r="B10" s="238"/>
      <c r="C10" s="239"/>
      <c r="D10" s="240">
        <v>88</v>
      </c>
      <c r="E10" s="242">
        <v>1178</v>
      </c>
      <c r="F10" s="242">
        <v>994</v>
      </c>
      <c r="G10" s="243">
        <v>18.6</v>
      </c>
      <c r="H10" s="240">
        <v>98</v>
      </c>
      <c r="I10" s="242">
        <v>918</v>
      </c>
      <c r="J10" s="242">
        <v>1019</v>
      </c>
      <c r="K10" s="243">
        <v>-9.9</v>
      </c>
      <c r="L10" s="207">
        <v>2</v>
      </c>
    </row>
    <row r="11" spans="1:12" ht="12.75" customHeight="1">
      <c r="A11" s="237" t="s">
        <v>302</v>
      </c>
      <c r="B11" s="238"/>
      <c r="C11" s="239"/>
      <c r="D11" s="240">
        <v>210</v>
      </c>
      <c r="E11" s="242">
        <v>4735</v>
      </c>
      <c r="F11" s="242">
        <v>4074</v>
      </c>
      <c r="G11" s="243">
        <v>16.2</v>
      </c>
      <c r="H11" s="240">
        <v>196</v>
      </c>
      <c r="I11" s="242">
        <v>3674</v>
      </c>
      <c r="J11" s="242">
        <v>4629</v>
      </c>
      <c r="K11" s="243">
        <v>-20.6</v>
      </c>
      <c r="L11" s="207">
        <v>3</v>
      </c>
    </row>
    <row r="12" spans="1:12" ht="12.75" customHeight="1">
      <c r="A12" s="237" t="s">
        <v>303</v>
      </c>
      <c r="B12" s="238"/>
      <c r="C12" s="239"/>
      <c r="D12" s="240">
        <v>161</v>
      </c>
      <c r="E12" s="242">
        <v>1065</v>
      </c>
      <c r="F12" s="242">
        <v>923</v>
      </c>
      <c r="G12" s="243">
        <v>15.4</v>
      </c>
      <c r="H12" s="240">
        <v>161</v>
      </c>
      <c r="I12" s="242">
        <v>795</v>
      </c>
      <c r="J12" s="242">
        <v>936</v>
      </c>
      <c r="K12" s="243">
        <v>-15.1</v>
      </c>
      <c r="L12" s="207">
        <v>4</v>
      </c>
    </row>
    <row r="13" spans="1:12" ht="12.75" customHeight="1">
      <c r="A13" s="237" t="s">
        <v>304</v>
      </c>
      <c r="B13" s="238"/>
      <c r="C13" s="239"/>
      <c r="D13" s="240">
        <v>68</v>
      </c>
      <c r="E13" s="242">
        <v>5986</v>
      </c>
      <c r="F13" s="242">
        <v>4802</v>
      </c>
      <c r="G13" s="243">
        <v>24.6</v>
      </c>
      <c r="H13" s="240">
        <v>136</v>
      </c>
      <c r="I13" s="242">
        <v>4128</v>
      </c>
      <c r="J13" s="242">
        <v>5497</v>
      </c>
      <c r="K13" s="243">
        <v>-24.9</v>
      </c>
      <c r="L13" s="207">
        <v>5</v>
      </c>
    </row>
    <row r="14" spans="1:12" ht="12.75" customHeight="1">
      <c r="A14" s="237" t="s">
        <v>305</v>
      </c>
      <c r="B14" s="238"/>
      <c r="C14" s="239"/>
      <c r="D14" s="240">
        <v>128</v>
      </c>
      <c r="E14" s="242">
        <v>10147</v>
      </c>
      <c r="F14" s="242">
        <v>8612</v>
      </c>
      <c r="G14" s="243">
        <v>17.8</v>
      </c>
      <c r="H14" s="240">
        <v>116</v>
      </c>
      <c r="I14" s="242">
        <v>7457</v>
      </c>
      <c r="J14" s="242">
        <v>8830</v>
      </c>
      <c r="K14" s="243">
        <v>-15.5</v>
      </c>
      <c r="L14" s="207">
        <v>6</v>
      </c>
    </row>
    <row r="15" spans="1:12" ht="12.75" customHeight="1">
      <c r="A15" s="237" t="s">
        <v>306</v>
      </c>
      <c r="B15" s="238"/>
      <c r="C15" s="239"/>
      <c r="D15" s="240">
        <v>91</v>
      </c>
      <c r="E15" s="242">
        <v>7554</v>
      </c>
      <c r="F15" s="242">
        <v>6411</v>
      </c>
      <c r="G15" s="243">
        <v>17.8</v>
      </c>
      <c r="H15" s="240">
        <v>91</v>
      </c>
      <c r="I15" s="242">
        <v>5570</v>
      </c>
      <c r="J15" s="242">
        <v>6953</v>
      </c>
      <c r="K15" s="243">
        <v>-19.9</v>
      </c>
      <c r="L15" s="207">
        <v>7</v>
      </c>
    </row>
    <row r="16" spans="1:12" ht="12.75" customHeight="1">
      <c r="A16" s="237" t="s">
        <v>307</v>
      </c>
      <c r="B16" s="238"/>
      <c r="C16" s="239"/>
      <c r="D16" s="240">
        <v>32</v>
      </c>
      <c r="E16" s="242">
        <v>514</v>
      </c>
      <c r="F16" s="242">
        <v>457</v>
      </c>
      <c r="G16" s="243">
        <v>12.4</v>
      </c>
      <c r="H16" s="240">
        <v>35</v>
      </c>
      <c r="I16" s="242">
        <v>376</v>
      </c>
      <c r="J16" s="242">
        <v>450</v>
      </c>
      <c r="K16" s="243">
        <v>-16.5</v>
      </c>
      <c r="L16" s="207">
        <v>8</v>
      </c>
    </row>
    <row r="17" spans="1:12" ht="12.75" customHeight="1">
      <c r="A17" s="237" t="s">
        <v>308</v>
      </c>
      <c r="B17" s="238"/>
      <c r="C17" s="239"/>
      <c r="D17" s="240">
        <v>44</v>
      </c>
      <c r="E17" s="242">
        <v>531</v>
      </c>
      <c r="F17" s="242">
        <v>451</v>
      </c>
      <c r="G17" s="243">
        <v>17.8</v>
      </c>
      <c r="H17" s="240">
        <v>50</v>
      </c>
      <c r="I17" s="242">
        <v>441</v>
      </c>
      <c r="J17" s="242">
        <v>515</v>
      </c>
      <c r="K17" s="243">
        <v>-14.3</v>
      </c>
      <c r="L17" s="207">
        <v>9</v>
      </c>
    </row>
    <row r="18" spans="1:11" ht="12.75" customHeight="1">
      <c r="A18" s="237" t="s">
        <v>309</v>
      </c>
      <c r="B18" s="238"/>
      <c r="C18" s="239"/>
      <c r="D18" s="244"/>
      <c r="E18" s="246">
        <f>SUM(E9:E17)</f>
        <v>33948</v>
      </c>
      <c r="F18" s="246">
        <f>SUM(F9:F17)</f>
        <v>28524</v>
      </c>
      <c r="G18" s="243">
        <f>((E18-F18)/F18)*100</f>
        <v>19.015565839293227</v>
      </c>
      <c r="H18" s="244"/>
      <c r="I18" s="246">
        <f>SUM(I9:I17)</f>
        <v>25066</v>
      </c>
      <c r="J18" s="246">
        <f>SUM(J9:J17)</f>
        <v>30966</v>
      </c>
      <c r="K18" s="243">
        <f>((I18-J18)/J18)*100</f>
        <v>-19.053155073306208</v>
      </c>
    </row>
    <row r="19" spans="1:11" ht="12.75" customHeight="1">
      <c r="A19" s="247" t="s">
        <v>310</v>
      </c>
      <c r="B19" s="248"/>
      <c r="C19" s="248"/>
      <c r="D19" s="249"/>
      <c r="E19" s="251"/>
      <c r="F19" s="251"/>
      <c r="G19" s="243"/>
      <c r="H19" s="249"/>
      <c r="I19" s="251"/>
      <c r="J19" s="251"/>
      <c r="K19" s="243"/>
    </row>
    <row r="20" spans="1:12" ht="12.75" customHeight="1">
      <c r="A20" s="237" t="s">
        <v>311</v>
      </c>
      <c r="B20" s="238"/>
      <c r="C20" s="239"/>
      <c r="D20" s="240">
        <v>9</v>
      </c>
      <c r="E20" s="242">
        <v>748</v>
      </c>
      <c r="F20" s="242">
        <v>592</v>
      </c>
      <c r="G20" s="243">
        <v>26.4</v>
      </c>
      <c r="H20" s="240">
        <v>0</v>
      </c>
      <c r="I20" s="242">
        <v>383</v>
      </c>
      <c r="J20" s="242">
        <v>487</v>
      </c>
      <c r="K20" s="243">
        <v>-21.5</v>
      </c>
      <c r="L20" s="207">
        <v>10</v>
      </c>
    </row>
    <row r="21" spans="1:12" ht="12.75" customHeight="1">
      <c r="A21" s="237" t="s">
        <v>312</v>
      </c>
      <c r="B21" s="238"/>
      <c r="C21" s="239"/>
      <c r="D21" s="240">
        <v>3</v>
      </c>
      <c r="E21" s="242">
        <v>348</v>
      </c>
      <c r="F21" s="242">
        <v>327</v>
      </c>
      <c r="G21" s="243">
        <v>6.5</v>
      </c>
      <c r="H21" s="240">
        <v>3</v>
      </c>
      <c r="I21" s="242">
        <v>193</v>
      </c>
      <c r="J21" s="242">
        <v>256</v>
      </c>
      <c r="K21" s="243">
        <v>-24.7</v>
      </c>
      <c r="L21" s="207">
        <v>11</v>
      </c>
    </row>
    <row r="22" spans="1:12" ht="12.75" customHeight="1">
      <c r="A22" s="237" t="s">
        <v>313</v>
      </c>
      <c r="B22" s="238"/>
      <c r="C22" s="239"/>
      <c r="D22" s="240">
        <v>234</v>
      </c>
      <c r="E22" s="242">
        <v>19707</v>
      </c>
      <c r="F22" s="242">
        <v>16523</v>
      </c>
      <c r="G22" s="243">
        <v>19.3</v>
      </c>
      <c r="H22" s="240">
        <v>230</v>
      </c>
      <c r="I22" s="242">
        <v>16043</v>
      </c>
      <c r="J22" s="242">
        <v>17392</v>
      </c>
      <c r="K22" s="243">
        <v>-7.8</v>
      </c>
      <c r="L22" s="207">
        <v>12</v>
      </c>
    </row>
    <row r="23" spans="1:12" ht="12.75" customHeight="1">
      <c r="A23" s="237" t="s">
        <v>314</v>
      </c>
      <c r="B23" s="238"/>
      <c r="C23" s="239"/>
      <c r="D23" s="240">
        <v>216</v>
      </c>
      <c r="E23" s="242">
        <v>10872</v>
      </c>
      <c r="F23" s="242">
        <v>9246</v>
      </c>
      <c r="G23" s="243">
        <v>17.6</v>
      </c>
      <c r="H23" s="240">
        <v>216</v>
      </c>
      <c r="I23" s="242">
        <v>9145</v>
      </c>
      <c r="J23" s="242">
        <v>9858</v>
      </c>
      <c r="K23" s="243">
        <v>-7.2</v>
      </c>
      <c r="L23" s="207">
        <v>13</v>
      </c>
    </row>
    <row r="24" spans="1:12" ht="12.75" customHeight="1">
      <c r="A24" s="237" t="s">
        <v>315</v>
      </c>
      <c r="B24" s="238"/>
      <c r="C24" s="239"/>
      <c r="D24" s="240">
        <v>53</v>
      </c>
      <c r="E24" s="242">
        <v>4308</v>
      </c>
      <c r="F24" s="242">
        <v>3747</v>
      </c>
      <c r="G24" s="243">
        <v>15</v>
      </c>
      <c r="H24" s="240">
        <v>57</v>
      </c>
      <c r="I24" s="242">
        <v>3251</v>
      </c>
      <c r="J24" s="242">
        <v>4077</v>
      </c>
      <c r="K24" s="243">
        <v>-20.3</v>
      </c>
      <c r="L24" s="207">
        <v>14</v>
      </c>
    </row>
    <row r="25" spans="1:12" ht="12.75" customHeight="1">
      <c r="A25" s="237" t="s">
        <v>316</v>
      </c>
      <c r="B25" s="238"/>
      <c r="C25" s="239"/>
      <c r="D25" s="240">
        <v>87</v>
      </c>
      <c r="E25" s="242">
        <v>10167</v>
      </c>
      <c r="F25" s="242">
        <v>8687</v>
      </c>
      <c r="G25" s="243">
        <v>17</v>
      </c>
      <c r="H25" s="240">
        <v>88</v>
      </c>
      <c r="I25" s="242">
        <v>7472</v>
      </c>
      <c r="J25" s="242">
        <v>8136</v>
      </c>
      <c r="K25" s="243">
        <v>-8.2</v>
      </c>
      <c r="L25" s="207">
        <v>15</v>
      </c>
    </row>
    <row r="26" spans="1:12" ht="12.75" customHeight="1">
      <c r="A26" s="237" t="s">
        <v>317</v>
      </c>
      <c r="B26" s="238"/>
      <c r="C26" s="239"/>
      <c r="D26" s="240">
        <v>122</v>
      </c>
      <c r="E26" s="242">
        <v>4807</v>
      </c>
      <c r="F26" s="242">
        <v>4169</v>
      </c>
      <c r="G26" s="243">
        <v>15.3</v>
      </c>
      <c r="H26" s="240">
        <v>123</v>
      </c>
      <c r="I26" s="242">
        <v>3961</v>
      </c>
      <c r="J26" s="242">
        <v>4251</v>
      </c>
      <c r="K26" s="243">
        <v>-6.8</v>
      </c>
      <c r="L26" s="207">
        <v>16</v>
      </c>
    </row>
    <row r="27" spans="1:12" ht="12.75" customHeight="1">
      <c r="A27" s="237" t="s">
        <v>318</v>
      </c>
      <c r="B27" s="238"/>
      <c r="C27" s="239"/>
      <c r="D27" s="240">
        <v>697</v>
      </c>
      <c r="E27" s="242">
        <v>6404</v>
      </c>
      <c r="F27" s="242">
        <v>5569</v>
      </c>
      <c r="G27" s="243">
        <v>15</v>
      </c>
      <c r="H27" s="240">
        <v>692</v>
      </c>
      <c r="I27" s="242">
        <v>4687</v>
      </c>
      <c r="J27" s="242">
        <v>5662</v>
      </c>
      <c r="K27" s="243">
        <v>-17.2</v>
      </c>
      <c r="L27" s="207">
        <v>17</v>
      </c>
    </row>
    <row r="28" spans="1:12" ht="12.75" customHeight="1">
      <c r="A28" s="237" t="s">
        <v>319</v>
      </c>
      <c r="B28" s="238"/>
      <c r="C28" s="239"/>
      <c r="D28" s="240">
        <v>36</v>
      </c>
      <c r="E28" s="242">
        <v>1736</v>
      </c>
      <c r="F28" s="242">
        <v>1455</v>
      </c>
      <c r="G28" s="243">
        <v>19.3</v>
      </c>
      <c r="H28" s="240">
        <v>26</v>
      </c>
      <c r="I28" s="242">
        <v>1011</v>
      </c>
      <c r="J28" s="242">
        <v>1186</v>
      </c>
      <c r="K28" s="243">
        <v>-14.8</v>
      </c>
      <c r="L28" s="207">
        <v>18</v>
      </c>
    </row>
    <row r="29" spans="1:11" ht="12.75" customHeight="1">
      <c r="A29" s="237" t="s">
        <v>309</v>
      </c>
      <c r="B29" s="238"/>
      <c r="C29" s="239"/>
      <c r="D29" s="244"/>
      <c r="E29" s="246">
        <f>SUM(E20:E28)</f>
        <v>59097</v>
      </c>
      <c r="F29" s="246">
        <f>SUM(F20:F28)</f>
        <v>50315</v>
      </c>
      <c r="G29" s="243">
        <f>((E29-F29)/F29)*100</f>
        <v>17.454039550829773</v>
      </c>
      <c r="H29" s="244"/>
      <c r="I29" s="246">
        <f>SUM(I20:I28)</f>
        <v>46146</v>
      </c>
      <c r="J29" s="246">
        <f>SUM(J20:J28)</f>
        <v>51305</v>
      </c>
      <c r="K29" s="243">
        <f>((I29-J29)/J29)*100</f>
        <v>-10.055550141311763</v>
      </c>
    </row>
    <row r="30" spans="1:11" ht="12.75" customHeight="1">
      <c r="A30" s="247" t="s">
        <v>320</v>
      </c>
      <c r="B30" s="248"/>
      <c r="C30" s="248"/>
      <c r="D30" s="249"/>
      <c r="E30" s="251"/>
      <c r="F30" s="251"/>
      <c r="G30" s="243"/>
      <c r="H30" s="249"/>
      <c r="I30" s="251"/>
      <c r="J30" s="251"/>
      <c r="K30" s="243"/>
    </row>
    <row r="31" spans="1:12" ht="12.75" customHeight="1">
      <c r="A31" s="237" t="s">
        <v>321</v>
      </c>
      <c r="B31" s="238"/>
      <c r="C31" s="239"/>
      <c r="D31" s="240">
        <v>94</v>
      </c>
      <c r="E31" s="242">
        <v>7964</v>
      </c>
      <c r="F31" s="242">
        <v>6891</v>
      </c>
      <c r="G31" s="243">
        <v>15.6</v>
      </c>
      <c r="H31" s="240">
        <v>90</v>
      </c>
      <c r="I31" s="242">
        <v>6698</v>
      </c>
      <c r="J31" s="242">
        <v>7959</v>
      </c>
      <c r="K31" s="243">
        <v>-15.8</v>
      </c>
      <c r="L31" s="207">
        <v>19</v>
      </c>
    </row>
    <row r="32" spans="1:12" ht="12.75" customHeight="1">
      <c r="A32" s="237" t="s">
        <v>322</v>
      </c>
      <c r="B32" s="238"/>
      <c r="C32" s="239"/>
      <c r="D32" s="240">
        <v>66</v>
      </c>
      <c r="E32" s="242">
        <v>6014</v>
      </c>
      <c r="F32" s="242">
        <v>4993</v>
      </c>
      <c r="G32" s="243">
        <v>20.5</v>
      </c>
      <c r="H32" s="240">
        <v>67</v>
      </c>
      <c r="I32" s="242">
        <v>4596</v>
      </c>
      <c r="J32" s="242">
        <v>5162</v>
      </c>
      <c r="K32" s="243">
        <v>-11</v>
      </c>
      <c r="L32" s="207">
        <v>20</v>
      </c>
    </row>
    <row r="33" spans="1:12" ht="12.75" customHeight="1">
      <c r="A33" s="237" t="s">
        <v>323</v>
      </c>
      <c r="B33" s="238"/>
      <c r="C33" s="239"/>
      <c r="D33" s="240">
        <v>137</v>
      </c>
      <c r="E33" s="242">
        <v>2679</v>
      </c>
      <c r="F33" s="242">
        <v>2302</v>
      </c>
      <c r="G33" s="243">
        <v>16.4</v>
      </c>
      <c r="H33" s="240">
        <v>130</v>
      </c>
      <c r="I33" s="242">
        <v>2107</v>
      </c>
      <c r="J33" s="242">
        <v>2389</v>
      </c>
      <c r="K33" s="243">
        <v>-11.8</v>
      </c>
      <c r="L33" s="207">
        <v>21</v>
      </c>
    </row>
    <row r="34" spans="1:12" ht="12.75" customHeight="1">
      <c r="A34" s="237" t="s">
        <v>324</v>
      </c>
      <c r="B34" s="238"/>
      <c r="C34" s="239"/>
      <c r="D34" s="240">
        <v>95</v>
      </c>
      <c r="E34" s="242">
        <v>2494</v>
      </c>
      <c r="F34" s="242">
        <v>2202</v>
      </c>
      <c r="G34" s="243">
        <v>13.2</v>
      </c>
      <c r="H34" s="240">
        <v>95</v>
      </c>
      <c r="I34" s="242">
        <v>2082</v>
      </c>
      <c r="J34" s="242">
        <v>2487</v>
      </c>
      <c r="K34" s="243">
        <v>-16.3</v>
      </c>
      <c r="L34" s="207">
        <v>22</v>
      </c>
    </row>
    <row r="35" spans="1:12" ht="12.75" customHeight="1">
      <c r="A35" s="237" t="s">
        <v>325</v>
      </c>
      <c r="B35" s="238"/>
      <c r="C35" s="239"/>
      <c r="D35" s="240">
        <v>112</v>
      </c>
      <c r="E35" s="242">
        <v>8001</v>
      </c>
      <c r="F35" s="242">
        <v>6517</v>
      </c>
      <c r="G35" s="243">
        <v>22.8</v>
      </c>
      <c r="H35" s="240">
        <v>111</v>
      </c>
      <c r="I35" s="242">
        <v>6288</v>
      </c>
      <c r="J35" s="242">
        <v>7423</v>
      </c>
      <c r="K35" s="243">
        <v>-15.3</v>
      </c>
      <c r="L35" s="207">
        <v>23</v>
      </c>
    </row>
    <row r="36" spans="1:12" ht="12.75" customHeight="1">
      <c r="A36" s="237" t="s">
        <v>326</v>
      </c>
      <c r="B36" s="238"/>
      <c r="C36" s="239"/>
      <c r="D36" s="240">
        <v>48</v>
      </c>
      <c r="E36" s="242">
        <v>4747</v>
      </c>
      <c r="F36" s="242">
        <v>4197</v>
      </c>
      <c r="G36" s="243">
        <v>13.1</v>
      </c>
      <c r="H36" s="240">
        <v>51</v>
      </c>
      <c r="I36" s="242">
        <v>3906</v>
      </c>
      <c r="J36" s="242">
        <v>4423</v>
      </c>
      <c r="K36" s="243">
        <v>-11.7</v>
      </c>
      <c r="L36" s="207">
        <v>24</v>
      </c>
    </row>
    <row r="37" spans="1:12" ht="12.75" customHeight="1">
      <c r="A37" s="237" t="s">
        <v>327</v>
      </c>
      <c r="B37" s="238"/>
      <c r="C37" s="239"/>
      <c r="D37" s="240">
        <v>160</v>
      </c>
      <c r="E37" s="242">
        <v>6226</v>
      </c>
      <c r="F37" s="242">
        <v>5065</v>
      </c>
      <c r="G37" s="243">
        <v>22.9</v>
      </c>
      <c r="H37" s="240">
        <v>162</v>
      </c>
      <c r="I37" s="242">
        <v>4573</v>
      </c>
      <c r="J37" s="242">
        <v>5285</v>
      </c>
      <c r="K37" s="243">
        <v>-13.5</v>
      </c>
      <c r="L37" s="207">
        <v>25</v>
      </c>
    </row>
    <row r="38" spans="1:12" ht="12.75" customHeight="1">
      <c r="A38" s="237" t="s">
        <v>328</v>
      </c>
      <c r="B38" s="238"/>
      <c r="C38" s="239"/>
      <c r="D38" s="240">
        <v>62</v>
      </c>
      <c r="E38" s="242">
        <v>1771</v>
      </c>
      <c r="F38" s="242">
        <v>1542</v>
      </c>
      <c r="G38" s="243">
        <v>14.8</v>
      </c>
      <c r="H38" s="240">
        <v>62</v>
      </c>
      <c r="I38" s="242">
        <v>1341</v>
      </c>
      <c r="J38" s="242">
        <v>1535</v>
      </c>
      <c r="K38" s="243">
        <v>-12.7</v>
      </c>
      <c r="L38" s="207">
        <v>26</v>
      </c>
    </row>
    <row r="39" spans="1:12" ht="12.75" customHeight="1">
      <c r="A39" s="237" t="s">
        <v>329</v>
      </c>
      <c r="B39" s="238"/>
      <c r="C39" s="239"/>
      <c r="D39" s="240">
        <v>71</v>
      </c>
      <c r="E39" s="242">
        <v>826</v>
      </c>
      <c r="F39" s="242">
        <v>738</v>
      </c>
      <c r="G39" s="243">
        <v>11.9</v>
      </c>
      <c r="H39" s="240">
        <v>74</v>
      </c>
      <c r="I39" s="242">
        <v>615</v>
      </c>
      <c r="J39" s="242">
        <v>718</v>
      </c>
      <c r="K39" s="243">
        <v>-14.4</v>
      </c>
      <c r="L39" s="207">
        <v>27</v>
      </c>
    </row>
    <row r="40" spans="1:12" ht="12.75" customHeight="1">
      <c r="A40" s="237" t="s">
        <v>330</v>
      </c>
      <c r="B40" s="238"/>
      <c r="C40" s="239"/>
      <c r="D40" s="240">
        <v>179</v>
      </c>
      <c r="E40" s="242">
        <v>8901</v>
      </c>
      <c r="F40" s="242">
        <v>7453</v>
      </c>
      <c r="G40" s="243">
        <v>19.4</v>
      </c>
      <c r="H40" s="240">
        <v>177</v>
      </c>
      <c r="I40" s="242">
        <v>6807</v>
      </c>
      <c r="J40" s="242">
        <v>8006</v>
      </c>
      <c r="K40" s="243">
        <v>-15</v>
      </c>
      <c r="L40" s="207">
        <v>28</v>
      </c>
    </row>
    <row r="41" spans="1:12" ht="12.75" customHeight="1">
      <c r="A41" s="237" t="s">
        <v>331</v>
      </c>
      <c r="B41" s="238"/>
      <c r="C41" s="239"/>
      <c r="D41" s="240">
        <v>46</v>
      </c>
      <c r="E41" s="242">
        <v>897</v>
      </c>
      <c r="F41" s="242">
        <v>723</v>
      </c>
      <c r="G41" s="243">
        <v>24.1</v>
      </c>
      <c r="H41" s="240">
        <v>48</v>
      </c>
      <c r="I41" s="242">
        <v>650</v>
      </c>
      <c r="J41" s="242">
        <v>676</v>
      </c>
      <c r="K41" s="243">
        <v>-3.9</v>
      </c>
      <c r="L41" s="207">
        <v>29</v>
      </c>
    </row>
    <row r="42" spans="1:12" ht="12.75" customHeight="1">
      <c r="A42" s="237" t="s">
        <v>332</v>
      </c>
      <c r="B42" s="238"/>
      <c r="C42" s="239"/>
      <c r="D42" s="240">
        <v>245</v>
      </c>
      <c r="E42" s="242">
        <v>5284</v>
      </c>
      <c r="F42" s="242">
        <v>4550</v>
      </c>
      <c r="G42" s="243">
        <v>16.1</v>
      </c>
      <c r="H42" s="240">
        <v>233</v>
      </c>
      <c r="I42" s="242">
        <v>4092</v>
      </c>
      <c r="J42" s="242">
        <v>4859</v>
      </c>
      <c r="K42" s="243">
        <v>-15.8</v>
      </c>
      <c r="L42" s="207">
        <v>30</v>
      </c>
    </row>
    <row r="43" spans="1:11" ht="12.75" customHeight="1">
      <c r="A43" s="237" t="s">
        <v>309</v>
      </c>
      <c r="B43" s="238"/>
      <c r="C43" s="239"/>
      <c r="D43" s="244"/>
      <c r="E43" s="246">
        <f>SUM(E31:E42)</f>
        <v>55804</v>
      </c>
      <c r="F43" s="246">
        <f>SUM(F31:F42)</f>
        <v>47173</v>
      </c>
      <c r="G43" s="243">
        <f>((E43-F43)/F43)*100</f>
        <v>18.296483157738535</v>
      </c>
      <c r="H43" s="244"/>
      <c r="I43" s="246">
        <f>SUM(I31:I42)</f>
        <v>43755</v>
      </c>
      <c r="J43" s="246">
        <f>SUM(J31:J42)</f>
        <v>50922</v>
      </c>
      <c r="K43" s="243">
        <f>((I43-J43)/J43)*100</f>
        <v>-14.074466831624838</v>
      </c>
    </row>
    <row r="44" spans="1:11" ht="12.75" customHeight="1">
      <c r="A44" s="247" t="s">
        <v>333</v>
      </c>
      <c r="B44" s="248"/>
      <c r="C44" s="248"/>
      <c r="D44" s="249"/>
      <c r="E44" s="251"/>
      <c r="F44" s="251"/>
      <c r="G44" s="243"/>
      <c r="H44" s="249"/>
      <c r="I44" s="251"/>
      <c r="J44" s="251"/>
      <c r="K44" s="243"/>
    </row>
    <row r="45" spans="1:12" ht="12.75" customHeight="1">
      <c r="A45" s="237" t="s">
        <v>334</v>
      </c>
      <c r="B45" s="238"/>
      <c r="C45" s="239"/>
      <c r="D45" s="240">
        <v>176</v>
      </c>
      <c r="E45" s="242">
        <v>5904</v>
      </c>
      <c r="F45" s="242">
        <v>5081</v>
      </c>
      <c r="G45" s="243">
        <v>16.2</v>
      </c>
      <c r="H45" s="240">
        <v>174</v>
      </c>
      <c r="I45" s="242">
        <v>4837</v>
      </c>
      <c r="J45" s="242">
        <v>5048</v>
      </c>
      <c r="K45" s="243">
        <v>-4.2</v>
      </c>
      <c r="L45" s="207">
        <v>31</v>
      </c>
    </row>
    <row r="46" spans="1:12" ht="12.75" customHeight="1">
      <c r="A46" s="237" t="s">
        <v>335</v>
      </c>
      <c r="B46" s="238"/>
      <c r="C46" s="239"/>
      <c r="D46" s="240">
        <v>31</v>
      </c>
      <c r="E46" s="242">
        <v>3605</v>
      </c>
      <c r="F46" s="242">
        <v>2986</v>
      </c>
      <c r="G46" s="243">
        <v>20.7</v>
      </c>
      <c r="H46" s="240">
        <v>32</v>
      </c>
      <c r="I46" s="242">
        <v>2121</v>
      </c>
      <c r="J46" s="242">
        <v>2247</v>
      </c>
      <c r="K46" s="243">
        <v>-5.6</v>
      </c>
      <c r="L46" s="207">
        <v>32</v>
      </c>
    </row>
    <row r="47" spans="1:12" ht="12.75" customHeight="1">
      <c r="A47" s="237" t="s">
        <v>336</v>
      </c>
      <c r="B47" s="238"/>
      <c r="C47" s="239"/>
      <c r="D47" s="240">
        <v>62</v>
      </c>
      <c r="E47" s="242">
        <v>3976</v>
      </c>
      <c r="F47" s="242">
        <v>3337</v>
      </c>
      <c r="G47" s="243">
        <v>19.2</v>
      </c>
      <c r="H47" s="240">
        <v>63</v>
      </c>
      <c r="I47" s="242">
        <v>2560</v>
      </c>
      <c r="J47" s="242">
        <v>3099</v>
      </c>
      <c r="K47" s="243">
        <v>-17.4</v>
      </c>
      <c r="L47" s="207">
        <v>33</v>
      </c>
    </row>
    <row r="48" spans="1:12" ht="12.75" customHeight="1">
      <c r="A48" s="237" t="s">
        <v>337</v>
      </c>
      <c r="B48" s="238"/>
      <c r="C48" s="239"/>
      <c r="D48" s="240">
        <v>19</v>
      </c>
      <c r="E48" s="242">
        <v>4084</v>
      </c>
      <c r="F48" s="242">
        <v>3525</v>
      </c>
      <c r="G48" s="243">
        <v>15.8</v>
      </c>
      <c r="H48" s="240">
        <v>19</v>
      </c>
      <c r="I48" s="242">
        <v>3229</v>
      </c>
      <c r="J48" s="242">
        <v>3523</v>
      </c>
      <c r="K48" s="243">
        <v>-8.4</v>
      </c>
      <c r="L48" s="207">
        <v>34</v>
      </c>
    </row>
    <row r="49" spans="1:12" ht="12.75" customHeight="1">
      <c r="A49" s="237" t="s">
        <v>338</v>
      </c>
      <c r="B49" s="238"/>
      <c r="C49" s="239"/>
      <c r="D49" s="240">
        <v>41</v>
      </c>
      <c r="E49" s="242">
        <v>3314</v>
      </c>
      <c r="F49" s="242">
        <v>2867</v>
      </c>
      <c r="G49" s="243">
        <v>15.6</v>
      </c>
      <c r="H49" s="240">
        <v>77</v>
      </c>
      <c r="I49" s="242">
        <v>2798</v>
      </c>
      <c r="J49" s="242">
        <v>2945</v>
      </c>
      <c r="K49" s="243">
        <v>-5</v>
      </c>
      <c r="L49" s="207">
        <v>35</v>
      </c>
    </row>
    <row r="50" spans="1:12" ht="12.75" customHeight="1">
      <c r="A50" s="237" t="s">
        <v>339</v>
      </c>
      <c r="B50" s="238"/>
      <c r="C50" s="239"/>
      <c r="D50" s="240">
        <v>66</v>
      </c>
      <c r="E50" s="242">
        <v>3934</v>
      </c>
      <c r="F50" s="242">
        <v>3223</v>
      </c>
      <c r="G50" s="243">
        <v>22.1</v>
      </c>
      <c r="H50" s="240">
        <v>84</v>
      </c>
      <c r="I50" s="242">
        <v>2581</v>
      </c>
      <c r="J50" s="242">
        <v>3206</v>
      </c>
      <c r="K50" s="243">
        <v>-19.5</v>
      </c>
      <c r="L50" s="207">
        <v>36</v>
      </c>
    </row>
    <row r="51" spans="1:12" ht="12.75" customHeight="1">
      <c r="A51" s="237" t="s">
        <v>340</v>
      </c>
      <c r="B51" s="238"/>
      <c r="C51" s="239"/>
      <c r="D51" s="240">
        <v>49</v>
      </c>
      <c r="E51" s="242">
        <v>7104</v>
      </c>
      <c r="F51" s="242">
        <v>5980</v>
      </c>
      <c r="G51" s="243">
        <v>18.8</v>
      </c>
      <c r="H51" s="240">
        <v>41</v>
      </c>
      <c r="I51" s="242">
        <v>5136</v>
      </c>
      <c r="J51" s="242">
        <v>5636</v>
      </c>
      <c r="K51" s="243">
        <v>-8.9</v>
      </c>
      <c r="L51" s="207">
        <v>37</v>
      </c>
    </row>
    <row r="52" spans="1:12" ht="12.75" customHeight="1">
      <c r="A52" s="237" t="s">
        <v>341</v>
      </c>
      <c r="B52" s="238"/>
      <c r="C52" s="239"/>
      <c r="D52" s="240">
        <v>260</v>
      </c>
      <c r="E52" s="242">
        <v>24406</v>
      </c>
      <c r="F52" s="242">
        <v>20734</v>
      </c>
      <c r="G52" s="243">
        <v>17.7</v>
      </c>
      <c r="H52" s="240">
        <v>257</v>
      </c>
      <c r="I52" s="242">
        <v>18053</v>
      </c>
      <c r="J52" s="242">
        <v>22260</v>
      </c>
      <c r="K52" s="243">
        <v>-18.9</v>
      </c>
      <c r="L52" s="207">
        <v>38</v>
      </c>
    </row>
    <row r="53" spans="1:11" ht="12.75" customHeight="1">
      <c r="A53" s="237" t="s">
        <v>309</v>
      </c>
      <c r="B53" s="238"/>
      <c r="C53" s="239"/>
      <c r="D53" s="244"/>
      <c r="E53" s="246">
        <f>SUM(E45:E52)</f>
        <v>56327</v>
      </c>
      <c r="F53" s="246">
        <f>SUM(F45:F52)</f>
        <v>47733</v>
      </c>
      <c r="G53" s="243">
        <f>((E53-F53)/F53)*100</f>
        <v>18.004315672595478</v>
      </c>
      <c r="H53" s="244"/>
      <c r="I53" s="246">
        <f>SUM(I45:I52)</f>
        <v>41315</v>
      </c>
      <c r="J53" s="246">
        <f>SUM(J45:J52)</f>
        <v>47964</v>
      </c>
      <c r="K53" s="243">
        <f>((I53-J53)/J53)*100</f>
        <v>-13.86248019347844</v>
      </c>
    </row>
    <row r="54" spans="1:11" ht="12.75" customHeight="1">
      <c r="A54" s="247" t="s">
        <v>342</v>
      </c>
      <c r="B54" s="248"/>
      <c r="C54" s="248"/>
      <c r="D54" s="249"/>
      <c r="E54" s="251"/>
      <c r="F54" s="251"/>
      <c r="G54" s="243"/>
      <c r="H54" s="249"/>
      <c r="I54" s="251"/>
      <c r="J54" s="251"/>
      <c r="K54" s="243"/>
    </row>
    <row r="55" spans="1:12" ht="12.75" customHeight="1">
      <c r="A55" s="237" t="s">
        <v>343</v>
      </c>
      <c r="B55" s="238"/>
      <c r="C55" s="239"/>
      <c r="D55" s="240">
        <v>91</v>
      </c>
      <c r="E55" s="242">
        <v>441</v>
      </c>
      <c r="F55" s="242">
        <v>378</v>
      </c>
      <c r="G55" s="243">
        <v>16.6</v>
      </c>
      <c r="H55" s="240">
        <v>94</v>
      </c>
      <c r="I55" s="242">
        <v>357</v>
      </c>
      <c r="J55" s="242">
        <v>377</v>
      </c>
      <c r="K55" s="243">
        <v>-5.4</v>
      </c>
      <c r="L55" s="207">
        <v>39</v>
      </c>
    </row>
    <row r="56" spans="1:12" ht="12.75" customHeight="1">
      <c r="A56" s="237" t="s">
        <v>344</v>
      </c>
      <c r="B56" s="238"/>
      <c r="C56" s="239"/>
      <c r="D56" s="240">
        <v>144</v>
      </c>
      <c r="E56" s="242">
        <v>6377</v>
      </c>
      <c r="F56" s="242">
        <v>5402</v>
      </c>
      <c r="G56" s="243">
        <v>18.1</v>
      </c>
      <c r="H56" s="240">
        <v>132</v>
      </c>
      <c r="I56" s="242">
        <v>5810</v>
      </c>
      <c r="J56" s="242">
        <v>5978</v>
      </c>
      <c r="K56" s="243">
        <v>-2.8</v>
      </c>
      <c r="L56" s="207">
        <v>40</v>
      </c>
    </row>
    <row r="57" spans="1:12" ht="12.75" customHeight="1">
      <c r="A57" s="237" t="s">
        <v>345</v>
      </c>
      <c r="B57" s="238"/>
      <c r="C57" s="239"/>
      <c r="D57" s="240">
        <v>139</v>
      </c>
      <c r="E57" s="242">
        <v>26752</v>
      </c>
      <c r="F57" s="242">
        <v>21545</v>
      </c>
      <c r="G57" s="243">
        <v>24.2</v>
      </c>
      <c r="H57" s="240">
        <v>173</v>
      </c>
      <c r="I57" s="242">
        <v>22538</v>
      </c>
      <c r="J57" s="242">
        <v>24247</v>
      </c>
      <c r="K57" s="243">
        <v>-7.1</v>
      </c>
      <c r="L57" s="207">
        <v>41</v>
      </c>
    </row>
    <row r="58" spans="1:12" ht="12.75" customHeight="1">
      <c r="A58" s="237" t="s">
        <v>346</v>
      </c>
      <c r="B58" s="238"/>
      <c r="C58" s="239"/>
      <c r="D58" s="240">
        <v>108</v>
      </c>
      <c r="E58" s="242">
        <v>4667</v>
      </c>
      <c r="F58" s="242">
        <v>3855</v>
      </c>
      <c r="G58" s="243">
        <v>21</v>
      </c>
      <c r="H58" s="240">
        <v>105</v>
      </c>
      <c r="I58" s="242">
        <v>3596</v>
      </c>
      <c r="J58" s="242">
        <v>3807</v>
      </c>
      <c r="K58" s="243">
        <v>-5.5</v>
      </c>
      <c r="L58" s="207">
        <v>42</v>
      </c>
    </row>
    <row r="59" spans="1:23" ht="12.75" customHeight="1">
      <c r="A59" s="237" t="s">
        <v>347</v>
      </c>
      <c r="B59" s="238"/>
      <c r="C59" s="239"/>
      <c r="D59" s="240">
        <v>73</v>
      </c>
      <c r="E59" s="242">
        <v>746</v>
      </c>
      <c r="F59" s="242">
        <v>677</v>
      </c>
      <c r="G59" s="243">
        <v>10.2</v>
      </c>
      <c r="H59" s="240">
        <v>70</v>
      </c>
      <c r="I59" s="242">
        <v>629</v>
      </c>
      <c r="J59" s="242">
        <v>756</v>
      </c>
      <c r="K59" s="243">
        <v>-16.8</v>
      </c>
      <c r="L59" s="207">
        <v>43</v>
      </c>
      <c r="P59" s="252"/>
      <c r="Q59" s="252" t="s">
        <v>293</v>
      </c>
      <c r="R59" s="252" t="s">
        <v>294</v>
      </c>
      <c r="S59" s="253" t="s">
        <v>295</v>
      </c>
      <c r="T59" s="252" t="s">
        <v>297</v>
      </c>
      <c r="U59" s="252" t="s">
        <v>298</v>
      </c>
      <c r="V59" s="254" t="s">
        <v>299</v>
      </c>
      <c r="W59" s="236" t="s">
        <v>57</v>
      </c>
    </row>
    <row r="60" spans="1:23" ht="12.75" customHeight="1">
      <c r="A60" s="237" t="s">
        <v>348</v>
      </c>
      <c r="B60" s="238"/>
      <c r="C60" s="239"/>
      <c r="D60" s="240">
        <v>217</v>
      </c>
      <c r="E60" s="242">
        <v>1530</v>
      </c>
      <c r="F60" s="242">
        <v>1257</v>
      </c>
      <c r="G60" s="243">
        <v>21.7</v>
      </c>
      <c r="H60" s="240">
        <v>209</v>
      </c>
      <c r="I60" s="242">
        <v>1314</v>
      </c>
      <c r="J60" s="242">
        <v>1365</v>
      </c>
      <c r="K60" s="243">
        <v>-3.8</v>
      </c>
      <c r="L60" s="207">
        <v>44</v>
      </c>
      <c r="P60" s="255"/>
      <c r="Q60" s="255">
        <v>262957</v>
      </c>
      <c r="R60" s="255">
        <v>220982</v>
      </c>
      <c r="S60" s="256">
        <v>19</v>
      </c>
      <c r="T60" s="255">
        <v>205167</v>
      </c>
      <c r="U60" s="255">
        <v>233688</v>
      </c>
      <c r="V60" s="256">
        <v>-12.2</v>
      </c>
      <c r="W60" s="207">
        <v>1</v>
      </c>
    </row>
    <row r="61" spans="1:12" ht="12.75" customHeight="1">
      <c r="A61" s="237" t="s">
        <v>349</v>
      </c>
      <c r="B61" s="238"/>
      <c r="C61" s="239"/>
      <c r="D61" s="240">
        <v>92</v>
      </c>
      <c r="E61" s="242">
        <v>980</v>
      </c>
      <c r="F61" s="242">
        <v>798</v>
      </c>
      <c r="G61" s="243">
        <v>22.8</v>
      </c>
      <c r="H61" s="240">
        <v>92</v>
      </c>
      <c r="I61" s="242">
        <v>797</v>
      </c>
      <c r="J61" s="242">
        <v>855</v>
      </c>
      <c r="K61" s="243">
        <v>-6.8</v>
      </c>
      <c r="L61" s="207">
        <v>45</v>
      </c>
    </row>
    <row r="62" spans="1:12" ht="12.75" customHeight="1">
      <c r="A62" s="237" t="s">
        <v>350</v>
      </c>
      <c r="B62" s="238"/>
      <c r="C62" s="239"/>
      <c r="D62" s="240">
        <v>87</v>
      </c>
      <c r="E62" s="242">
        <v>2470</v>
      </c>
      <c r="F62" s="242">
        <v>1945</v>
      </c>
      <c r="G62" s="243">
        <v>27</v>
      </c>
      <c r="H62" s="240">
        <v>87</v>
      </c>
      <c r="I62" s="242">
        <v>2007</v>
      </c>
      <c r="J62" s="242">
        <v>2168</v>
      </c>
      <c r="K62" s="243">
        <v>-7.4</v>
      </c>
      <c r="L62" s="207">
        <v>46</v>
      </c>
    </row>
    <row r="63" spans="1:12" ht="12.75" customHeight="1">
      <c r="A63" s="237" t="s">
        <v>351</v>
      </c>
      <c r="B63" s="238"/>
      <c r="C63" s="239"/>
      <c r="D63" s="240">
        <v>39</v>
      </c>
      <c r="E63" s="242">
        <v>2261</v>
      </c>
      <c r="F63" s="242">
        <v>1897</v>
      </c>
      <c r="G63" s="243">
        <v>19.2</v>
      </c>
      <c r="H63" s="240">
        <v>46</v>
      </c>
      <c r="I63" s="242">
        <v>1831</v>
      </c>
      <c r="J63" s="242">
        <v>2050</v>
      </c>
      <c r="K63" s="243">
        <v>-10.7</v>
      </c>
      <c r="L63" s="207">
        <v>47</v>
      </c>
    </row>
    <row r="64" spans="1:12" ht="12.75" customHeight="1">
      <c r="A64" s="237" t="s">
        <v>352</v>
      </c>
      <c r="B64" s="238"/>
      <c r="C64" s="239"/>
      <c r="D64" s="240">
        <v>161</v>
      </c>
      <c r="E64" s="242">
        <v>2935</v>
      </c>
      <c r="F64" s="242">
        <v>2400</v>
      </c>
      <c r="G64" s="243">
        <v>22.3</v>
      </c>
      <c r="H64" s="240">
        <v>136</v>
      </c>
      <c r="I64" s="242">
        <v>2418</v>
      </c>
      <c r="J64" s="242">
        <v>2751</v>
      </c>
      <c r="K64" s="243">
        <v>-12.1</v>
      </c>
      <c r="L64" s="207">
        <v>48</v>
      </c>
    </row>
    <row r="65" spans="1:12" ht="12.75" customHeight="1">
      <c r="A65" s="237" t="s">
        <v>353</v>
      </c>
      <c r="B65" s="238"/>
      <c r="C65" s="239"/>
      <c r="D65" s="240">
        <v>58</v>
      </c>
      <c r="E65" s="242">
        <v>2906</v>
      </c>
      <c r="F65" s="242">
        <v>2320</v>
      </c>
      <c r="G65" s="243">
        <v>25.3</v>
      </c>
      <c r="H65" s="240">
        <v>63</v>
      </c>
      <c r="I65" s="242">
        <v>2397</v>
      </c>
      <c r="J65" s="242">
        <v>2395</v>
      </c>
      <c r="K65" s="243">
        <v>0.1</v>
      </c>
      <c r="L65" s="207">
        <v>49</v>
      </c>
    </row>
    <row r="66" spans="1:12" ht="12.75" customHeight="1">
      <c r="A66" s="237" t="s">
        <v>354</v>
      </c>
      <c r="B66" s="238"/>
      <c r="C66" s="239"/>
      <c r="D66" s="240">
        <v>0</v>
      </c>
      <c r="E66" s="242">
        <v>4953</v>
      </c>
      <c r="F66" s="242">
        <v>4083</v>
      </c>
      <c r="G66" s="243">
        <v>21.3</v>
      </c>
      <c r="H66" s="240">
        <v>135</v>
      </c>
      <c r="I66" s="242">
        <v>4548</v>
      </c>
      <c r="J66" s="242">
        <v>5120</v>
      </c>
      <c r="K66" s="243">
        <v>-11.2</v>
      </c>
      <c r="L66" s="207">
        <v>50</v>
      </c>
    </row>
    <row r="67" spans="1:12" ht="12.75" customHeight="1">
      <c r="A67" s="237" t="s">
        <v>355</v>
      </c>
      <c r="B67" s="238"/>
      <c r="C67" s="239"/>
      <c r="D67" s="240">
        <v>139</v>
      </c>
      <c r="E67" s="242">
        <v>766</v>
      </c>
      <c r="F67" s="242">
        <v>680</v>
      </c>
      <c r="G67" s="243">
        <v>12.7</v>
      </c>
      <c r="H67" s="240">
        <v>146</v>
      </c>
      <c r="I67" s="242">
        <v>643</v>
      </c>
      <c r="J67" s="242">
        <v>659</v>
      </c>
      <c r="K67" s="243">
        <v>-2.4</v>
      </c>
      <c r="L67" s="207">
        <v>51</v>
      </c>
    </row>
    <row r="68" spans="1:11" ht="12.75" customHeight="1">
      <c r="A68" s="237" t="s">
        <v>309</v>
      </c>
      <c r="B68" s="238"/>
      <c r="C68" s="239"/>
      <c r="D68" s="280"/>
      <c r="E68" s="246">
        <f>SUM(E55:E67)</f>
        <v>57784</v>
      </c>
      <c r="F68" s="246">
        <f>SUM(F55:F67)</f>
        <v>47237</v>
      </c>
      <c r="G68" s="243">
        <f>((E68-F68)/F68)*100</f>
        <v>22.327836230073885</v>
      </c>
      <c r="H68" s="280"/>
      <c r="I68" s="246">
        <f>SUM(I55:I67)</f>
        <v>48885</v>
      </c>
      <c r="J68" s="246">
        <f>SUM(J55:J67)</f>
        <v>52528</v>
      </c>
      <c r="K68" s="243">
        <f>((I68-J68)/J68)*100</f>
        <v>-6.935348766372221</v>
      </c>
    </row>
    <row r="69" spans="1:12" ht="12.75" customHeight="1" hidden="1">
      <c r="A69" s="282"/>
      <c r="B69" s="283"/>
      <c r="C69" s="284"/>
      <c r="D69" s="252" t="s">
        <v>292</v>
      </c>
      <c r="E69" s="252" t="s">
        <v>293</v>
      </c>
      <c r="F69" s="252" t="s">
        <v>294</v>
      </c>
      <c r="G69" s="285" t="s">
        <v>295</v>
      </c>
      <c r="H69" s="252" t="s">
        <v>296</v>
      </c>
      <c r="I69" s="252" t="s">
        <v>297</v>
      </c>
      <c r="J69" s="252" t="s">
        <v>298</v>
      </c>
      <c r="K69" s="286" t="s">
        <v>299</v>
      </c>
      <c r="L69" s="236" t="s">
        <v>57</v>
      </c>
    </row>
    <row r="70" spans="1:12" ht="12.75" customHeight="1">
      <c r="A70" s="230" t="s">
        <v>356</v>
      </c>
      <c r="B70" s="231"/>
      <c r="C70" s="232"/>
      <c r="D70" s="246">
        <f>SUM(D9:D68)</f>
        <v>5664</v>
      </c>
      <c r="E70" s="246">
        <f>Q60</f>
        <v>262957</v>
      </c>
      <c r="F70" s="246">
        <f>R60</f>
        <v>220982</v>
      </c>
      <c r="G70" s="243">
        <f>S60</f>
        <v>19</v>
      </c>
      <c r="H70" s="246">
        <f>SUM(H9:H68)</f>
        <v>5871</v>
      </c>
      <c r="I70" s="246">
        <f>T60</f>
        <v>205167</v>
      </c>
      <c r="J70" s="246">
        <f>U60</f>
        <v>233688</v>
      </c>
      <c r="K70" s="243">
        <f>V60</f>
        <v>-12.2</v>
      </c>
      <c r="L70" s="207">
        <v>1</v>
      </c>
    </row>
    <row r="71" spans="1:11" ht="12.75" customHeight="1">
      <c r="A71" s="287" t="s">
        <v>360</v>
      </c>
      <c r="B71" s="287"/>
      <c r="C71" s="287"/>
      <c r="D71" s="287"/>
      <c r="E71" s="287"/>
      <c r="F71" s="287"/>
      <c r="G71" s="287"/>
      <c r="H71" s="287"/>
      <c r="I71" s="287"/>
      <c r="J71" s="287"/>
      <c r="K71" s="287"/>
    </row>
    <row r="72" spans="1:11" ht="12.75">
      <c r="A72" s="288"/>
      <c r="B72" s="288"/>
      <c r="C72" s="288"/>
      <c r="D72" s="288"/>
      <c r="E72" s="288"/>
      <c r="F72" s="288"/>
      <c r="G72" s="288"/>
      <c r="H72" s="288"/>
      <c r="I72" s="288"/>
      <c r="J72" s="288"/>
      <c r="K72" s="288"/>
    </row>
    <row r="73" spans="1:11" ht="12">
      <c r="A73" s="206" t="s">
        <v>361</v>
      </c>
      <c r="B73" s="206"/>
      <c r="C73" s="206"/>
      <c r="D73" s="289"/>
      <c r="E73" s="289"/>
      <c r="F73" s="289"/>
      <c r="G73" s="290"/>
      <c r="H73" s="289"/>
      <c r="I73" s="289"/>
      <c r="J73" s="289"/>
      <c r="K73" s="290"/>
    </row>
  </sheetData>
  <sheetProtection/>
  <mergeCells count="70">
    <mergeCell ref="A65:C65"/>
    <mergeCell ref="A66:C66"/>
    <mergeCell ref="A67:C67"/>
    <mergeCell ref="A68:C68"/>
    <mergeCell ref="A70:C70"/>
    <mergeCell ref="A71:K72"/>
    <mergeCell ref="A59:C59"/>
    <mergeCell ref="A60:C60"/>
    <mergeCell ref="A61:C61"/>
    <mergeCell ref="A62:C62"/>
    <mergeCell ref="A63:C63"/>
    <mergeCell ref="A64:C64"/>
    <mergeCell ref="A52:C52"/>
    <mergeCell ref="A53:C53"/>
    <mergeCell ref="A55:C55"/>
    <mergeCell ref="A56:C56"/>
    <mergeCell ref="A57:C57"/>
    <mergeCell ref="A58:C58"/>
    <mergeCell ref="A46:C46"/>
    <mergeCell ref="A47:C47"/>
    <mergeCell ref="A48:C48"/>
    <mergeCell ref="A49:C49"/>
    <mergeCell ref="A50:C50"/>
    <mergeCell ref="A51:C51"/>
    <mergeCell ref="A39:C39"/>
    <mergeCell ref="A40:C40"/>
    <mergeCell ref="A41:C41"/>
    <mergeCell ref="A42:C42"/>
    <mergeCell ref="A43:C43"/>
    <mergeCell ref="A45:C45"/>
    <mergeCell ref="A33:C33"/>
    <mergeCell ref="A34:C34"/>
    <mergeCell ref="A35:C35"/>
    <mergeCell ref="A36:C36"/>
    <mergeCell ref="A37:C37"/>
    <mergeCell ref="A38:C38"/>
    <mergeCell ref="A26:C26"/>
    <mergeCell ref="A27:C27"/>
    <mergeCell ref="A28:C28"/>
    <mergeCell ref="A29:C29"/>
    <mergeCell ref="A31:C31"/>
    <mergeCell ref="A32:C32"/>
    <mergeCell ref="A20:C20"/>
    <mergeCell ref="A21:C21"/>
    <mergeCell ref="A22:C22"/>
    <mergeCell ref="A23:C23"/>
    <mergeCell ref="A24:C24"/>
    <mergeCell ref="A25:C25"/>
    <mergeCell ref="A13:C13"/>
    <mergeCell ref="A14:C14"/>
    <mergeCell ref="A15:C15"/>
    <mergeCell ref="A16:C16"/>
    <mergeCell ref="A17:C17"/>
    <mergeCell ref="A18:C18"/>
    <mergeCell ref="A6:C6"/>
    <mergeCell ref="A7:K7"/>
    <mergeCell ref="A9:C9"/>
    <mergeCell ref="A10:C10"/>
    <mergeCell ref="A11:C11"/>
    <mergeCell ref="A12:C12"/>
    <mergeCell ref="A2:K2"/>
    <mergeCell ref="A3:C5"/>
    <mergeCell ref="D3:G3"/>
    <mergeCell ref="H3:K3"/>
    <mergeCell ref="D4:D5"/>
    <mergeCell ref="E4:F4"/>
    <mergeCell ref="G4:G5"/>
    <mergeCell ref="H4:H5"/>
    <mergeCell ref="I4:J4"/>
    <mergeCell ref="K4:K5"/>
  </mergeCells>
  <conditionalFormatting sqref="V60 K70 K9:K68 G9:G68 G70 S60">
    <cfRule type="cellIs" priority="1" dxfId="0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3"/>
  <sheetViews>
    <sheetView zoomScalePageLayoutView="0" workbookViewId="0" topLeftCell="A1">
      <selection activeCell="B37" sqref="B37"/>
    </sheetView>
  </sheetViews>
  <sheetFormatPr defaultColWidth="9.140625" defaultRowHeight="12.75"/>
  <cols>
    <col min="3" max="3" width="9.140625" style="86" customWidth="1"/>
    <col min="4" max="4" width="0" style="0" hidden="1" customWidth="1"/>
    <col min="7" max="7" width="9.140625" style="86" customWidth="1"/>
    <col min="8" max="8" width="0" style="0" hidden="1" customWidth="1"/>
    <col min="11" max="11" width="9.140625" style="86" customWidth="1"/>
    <col min="12" max="12" width="0" style="0" hidden="1" customWidth="1"/>
    <col min="15" max="15" width="9.140625" style="86" customWidth="1"/>
    <col min="16" max="16" width="0" style="0" hidden="1" customWidth="1"/>
    <col min="18" max="18" width="9.421875" style="0" customWidth="1"/>
    <col min="19" max="19" width="9.140625" style="86" customWidth="1"/>
    <col min="20" max="20" width="0" style="0" hidden="1" customWidth="1"/>
  </cols>
  <sheetData>
    <row r="1" spans="1:20" ht="12">
      <c r="A1" s="23"/>
      <c r="B1" s="24"/>
      <c r="C1" s="81"/>
      <c r="D1" s="24"/>
      <c r="E1" s="24" t="s">
        <v>362</v>
      </c>
      <c r="F1" s="24"/>
      <c r="G1" s="81"/>
      <c r="H1" s="24"/>
      <c r="I1" s="24"/>
      <c r="J1" s="24"/>
      <c r="K1" s="81"/>
      <c r="L1" s="24"/>
      <c r="M1" s="24"/>
      <c r="N1" s="24"/>
      <c r="O1" s="81"/>
      <c r="P1" s="24"/>
      <c r="Q1" s="24"/>
      <c r="R1" s="24"/>
      <c r="S1" s="81"/>
      <c r="T1" s="24"/>
    </row>
    <row r="2" spans="1:20" s="56" customFormat="1" ht="12.75" customHeight="1">
      <c r="A2" s="196" t="s">
        <v>363</v>
      </c>
      <c r="B2" s="197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2"/>
      <c r="T2" s="51"/>
    </row>
    <row r="3" spans="1:20" ht="12.75" customHeight="1">
      <c r="A3" s="198" t="s">
        <v>58</v>
      </c>
      <c r="B3" s="199"/>
      <c r="C3" s="82" t="s">
        <v>364</v>
      </c>
      <c r="D3" s="44"/>
      <c r="E3" s="198" t="s">
        <v>70</v>
      </c>
      <c r="F3" s="199"/>
      <c r="G3" s="82" t="s">
        <v>364</v>
      </c>
      <c r="H3" s="44"/>
      <c r="I3" s="198" t="s">
        <v>81</v>
      </c>
      <c r="J3" s="199"/>
      <c r="K3" s="82" t="s">
        <v>364</v>
      </c>
      <c r="L3" s="44"/>
      <c r="M3" s="198" t="s">
        <v>365</v>
      </c>
      <c r="N3" s="199"/>
      <c r="O3" s="82" t="s">
        <v>364</v>
      </c>
      <c r="P3" s="44"/>
      <c r="Q3" s="198" t="s">
        <v>127</v>
      </c>
      <c r="R3" s="199"/>
      <c r="S3" s="82" t="s">
        <v>364</v>
      </c>
      <c r="T3" s="52"/>
    </row>
    <row r="4" spans="1:20" ht="12">
      <c r="A4" s="28"/>
      <c r="B4" s="63"/>
      <c r="C4" s="83"/>
      <c r="D4" s="28"/>
      <c r="E4" s="28"/>
      <c r="F4" s="28"/>
      <c r="G4" s="83"/>
      <c r="H4" s="28"/>
      <c r="I4" s="28"/>
      <c r="J4" s="28"/>
      <c r="K4" s="83"/>
      <c r="L4" s="28"/>
      <c r="M4" s="28"/>
      <c r="N4" s="28"/>
      <c r="O4" s="83"/>
      <c r="P4" s="28"/>
      <c r="Q4" s="28"/>
      <c r="R4" s="28"/>
      <c r="S4" s="83"/>
      <c r="T4" s="53"/>
    </row>
    <row r="5" spans="1:20" ht="12" hidden="1">
      <c r="A5" s="28"/>
      <c r="B5" s="63" t="s">
        <v>366</v>
      </c>
      <c r="C5" s="83" t="s">
        <v>367</v>
      </c>
      <c r="D5" s="28" t="s">
        <v>57</v>
      </c>
      <c r="E5" s="28"/>
      <c r="F5" s="28" t="s">
        <v>366</v>
      </c>
      <c r="G5" s="83" t="s">
        <v>367</v>
      </c>
      <c r="H5" s="28" t="s">
        <v>57</v>
      </c>
      <c r="I5" s="28"/>
      <c r="J5" s="28" t="s">
        <v>366</v>
      </c>
      <c r="K5" s="83" t="s">
        <v>367</v>
      </c>
      <c r="L5" s="28" t="s">
        <v>57</v>
      </c>
      <c r="M5" s="28"/>
      <c r="N5" s="28" t="s">
        <v>366</v>
      </c>
      <c r="O5" s="83" t="s">
        <v>367</v>
      </c>
      <c r="P5" s="28" t="s">
        <v>57</v>
      </c>
      <c r="Q5" s="28"/>
      <c r="R5" s="28" t="s">
        <v>366</v>
      </c>
      <c r="S5" s="83" t="s">
        <v>367</v>
      </c>
      <c r="T5" s="53" t="s">
        <v>57</v>
      </c>
    </row>
    <row r="6" spans="1:20" ht="12">
      <c r="A6" s="28" t="s">
        <v>368</v>
      </c>
      <c r="B6" s="29">
        <v>19215</v>
      </c>
      <c r="C6" s="83">
        <v>2.8</v>
      </c>
      <c r="D6" s="28">
        <v>1</v>
      </c>
      <c r="E6" s="28" t="s">
        <v>368</v>
      </c>
      <c r="F6" s="29">
        <v>28118</v>
      </c>
      <c r="G6" s="83">
        <v>2.8</v>
      </c>
      <c r="H6" s="28">
        <v>1</v>
      </c>
      <c r="I6" s="28" t="s">
        <v>368</v>
      </c>
      <c r="J6" s="29">
        <v>25151</v>
      </c>
      <c r="K6" s="83">
        <v>1.9</v>
      </c>
      <c r="L6" s="28">
        <v>1</v>
      </c>
      <c r="M6" s="28" t="s">
        <v>368</v>
      </c>
      <c r="N6" s="29">
        <v>72484</v>
      </c>
      <c r="O6" s="83">
        <v>2.5</v>
      </c>
      <c r="P6" s="28">
        <v>1</v>
      </c>
      <c r="Q6" s="28" t="s">
        <v>368</v>
      </c>
      <c r="R6" s="29">
        <v>251679</v>
      </c>
      <c r="S6" s="83">
        <v>2.1</v>
      </c>
      <c r="T6" s="28">
        <v>1</v>
      </c>
    </row>
    <row r="7" spans="1:20" ht="12">
      <c r="A7" s="28" t="s">
        <v>369</v>
      </c>
      <c r="B7" s="29">
        <v>17705</v>
      </c>
      <c r="C7" s="83">
        <v>3.2</v>
      </c>
      <c r="D7" s="28">
        <v>2</v>
      </c>
      <c r="E7" s="28" t="s">
        <v>369</v>
      </c>
      <c r="F7" s="29">
        <v>26718</v>
      </c>
      <c r="G7" s="83">
        <v>2.9</v>
      </c>
      <c r="H7" s="28">
        <v>2</v>
      </c>
      <c r="I7" s="28" t="s">
        <v>369</v>
      </c>
      <c r="J7" s="29">
        <v>23153</v>
      </c>
      <c r="K7" s="83">
        <v>2</v>
      </c>
      <c r="L7" s="28">
        <v>2</v>
      </c>
      <c r="M7" s="28" t="s">
        <v>369</v>
      </c>
      <c r="N7" s="29">
        <v>67576</v>
      </c>
      <c r="O7" s="83">
        <v>2.7</v>
      </c>
      <c r="P7" s="28">
        <v>2</v>
      </c>
      <c r="Q7" s="28" t="s">
        <v>369</v>
      </c>
      <c r="R7" s="29">
        <v>233688</v>
      </c>
      <c r="S7" s="83">
        <v>1.9</v>
      </c>
      <c r="T7" s="28">
        <v>2</v>
      </c>
    </row>
    <row r="8" spans="1:20" ht="12.75" thickBot="1">
      <c r="A8" s="101" t="s">
        <v>370</v>
      </c>
      <c r="B8" s="102">
        <v>16919</v>
      </c>
      <c r="C8" s="103">
        <v>-19.8</v>
      </c>
      <c r="D8" s="101">
        <v>3</v>
      </c>
      <c r="E8" s="101" t="s">
        <v>370</v>
      </c>
      <c r="F8" s="102">
        <v>25988</v>
      </c>
      <c r="G8" s="103">
        <v>-16.7</v>
      </c>
      <c r="H8" s="101">
        <v>3</v>
      </c>
      <c r="I8" s="101" t="s">
        <v>370</v>
      </c>
      <c r="J8" s="102">
        <v>23385</v>
      </c>
      <c r="K8" s="103">
        <v>-15.8</v>
      </c>
      <c r="L8" s="101">
        <v>3</v>
      </c>
      <c r="M8" s="101" t="s">
        <v>370</v>
      </c>
      <c r="N8" s="102">
        <v>66291</v>
      </c>
      <c r="O8" s="103">
        <v>-17.2</v>
      </c>
      <c r="P8" s="101">
        <v>3</v>
      </c>
      <c r="Q8" s="101" t="s">
        <v>370</v>
      </c>
      <c r="R8" s="102">
        <v>220982</v>
      </c>
      <c r="S8" s="103">
        <v>-18.9</v>
      </c>
      <c r="T8" s="28">
        <v>3</v>
      </c>
    </row>
    <row r="9" spans="1:20" ht="12.75">
      <c r="A9" s="104" t="s">
        <v>371</v>
      </c>
      <c r="B9" s="105">
        <v>53840</v>
      </c>
      <c r="C9" s="106">
        <v>-5.5</v>
      </c>
      <c r="D9" s="104">
        <v>4</v>
      </c>
      <c r="E9" s="104" t="s">
        <v>371</v>
      </c>
      <c r="F9" s="105">
        <v>80823</v>
      </c>
      <c r="G9" s="106">
        <v>-4.4</v>
      </c>
      <c r="H9" s="104">
        <v>4</v>
      </c>
      <c r="I9" s="104" t="s">
        <v>371</v>
      </c>
      <c r="J9" s="105">
        <v>71688</v>
      </c>
      <c r="K9" s="106">
        <v>-4.6</v>
      </c>
      <c r="L9" s="104">
        <v>4</v>
      </c>
      <c r="M9" s="104" t="s">
        <v>371</v>
      </c>
      <c r="N9" s="105">
        <v>206351</v>
      </c>
      <c r="O9" s="106">
        <v>-4.7</v>
      </c>
      <c r="P9" s="104">
        <v>4</v>
      </c>
      <c r="Q9" s="104" t="s">
        <v>371</v>
      </c>
      <c r="R9" s="105">
        <v>706350</v>
      </c>
      <c r="S9" s="106">
        <v>-5.6</v>
      </c>
      <c r="T9" s="31">
        <v>4</v>
      </c>
    </row>
    <row r="10" spans="1:20" ht="12">
      <c r="A10" s="45"/>
      <c r="B10" s="67"/>
      <c r="C10" s="84"/>
      <c r="D10" s="46"/>
      <c r="E10" s="46"/>
      <c r="F10" s="67"/>
      <c r="G10" s="84"/>
      <c r="H10" s="46"/>
      <c r="I10" s="46"/>
      <c r="J10" s="67"/>
      <c r="K10" s="84"/>
      <c r="L10" s="46"/>
      <c r="M10" s="46"/>
      <c r="N10" s="67"/>
      <c r="O10" s="84"/>
      <c r="P10" s="46"/>
      <c r="Q10" s="46"/>
      <c r="R10" s="67"/>
      <c r="S10" s="88"/>
      <c r="T10" s="46"/>
    </row>
    <row r="11" spans="1:20" ht="12">
      <c r="A11" s="47"/>
      <c r="B11" s="68"/>
      <c r="C11" s="85"/>
      <c r="D11" s="48"/>
      <c r="E11" s="48"/>
      <c r="F11" s="68"/>
      <c r="G11" s="85"/>
      <c r="H11" s="48"/>
      <c r="I11" s="48"/>
      <c r="J11" s="68"/>
      <c r="K11" s="85"/>
      <c r="L11" s="48"/>
      <c r="M11" s="48"/>
      <c r="N11" s="68"/>
      <c r="O11" s="85"/>
      <c r="P11" s="48"/>
      <c r="Q11" s="48"/>
      <c r="R11" s="68"/>
      <c r="S11" s="89"/>
      <c r="T11" s="48"/>
    </row>
    <row r="12" spans="1:20" ht="12">
      <c r="A12" s="28" t="s">
        <v>372</v>
      </c>
      <c r="B12" s="29">
        <v>12127</v>
      </c>
      <c r="C12" s="83">
        <v>-44.5</v>
      </c>
      <c r="D12" s="28">
        <v>5</v>
      </c>
      <c r="E12" s="28" t="s">
        <v>372</v>
      </c>
      <c r="F12" s="29">
        <v>19997</v>
      </c>
      <c r="G12" s="83">
        <v>-36.7</v>
      </c>
      <c r="H12" s="28">
        <v>5</v>
      </c>
      <c r="I12" s="28" t="s">
        <v>372</v>
      </c>
      <c r="J12" s="29">
        <v>19311</v>
      </c>
      <c r="K12" s="83">
        <v>-33.3</v>
      </c>
      <c r="L12" s="28">
        <v>5</v>
      </c>
      <c r="M12" s="28" t="s">
        <v>372</v>
      </c>
      <c r="N12" s="29">
        <v>51436</v>
      </c>
      <c r="O12" s="83">
        <v>-37.6</v>
      </c>
      <c r="P12" s="28">
        <v>5</v>
      </c>
      <c r="Q12" s="28" t="s">
        <v>372</v>
      </c>
      <c r="R12" s="29">
        <v>165952</v>
      </c>
      <c r="S12" s="83">
        <v>-40.1</v>
      </c>
      <c r="T12" s="28">
        <v>5</v>
      </c>
    </row>
    <row r="13" spans="1:20" ht="12">
      <c r="A13" s="28" t="s">
        <v>373</v>
      </c>
      <c r="B13" s="29">
        <v>16979</v>
      </c>
      <c r="C13" s="83">
        <v>-26.5</v>
      </c>
      <c r="D13" s="28">
        <v>6</v>
      </c>
      <c r="E13" s="28" t="s">
        <v>373</v>
      </c>
      <c r="F13" s="29">
        <v>26472</v>
      </c>
      <c r="G13" s="83">
        <v>-21.4</v>
      </c>
      <c r="H13" s="28">
        <v>6</v>
      </c>
      <c r="I13" s="28" t="s">
        <v>373</v>
      </c>
      <c r="J13" s="29">
        <v>24357</v>
      </c>
      <c r="K13" s="83">
        <v>-19.5</v>
      </c>
      <c r="L13" s="28">
        <v>6</v>
      </c>
      <c r="M13" s="28" t="s">
        <v>373</v>
      </c>
      <c r="N13" s="29">
        <v>67809</v>
      </c>
      <c r="O13" s="83">
        <v>-22.1</v>
      </c>
      <c r="P13" s="28">
        <v>6</v>
      </c>
      <c r="Q13" s="28" t="s">
        <v>373</v>
      </c>
      <c r="R13" s="29">
        <v>212784</v>
      </c>
      <c r="S13" s="83">
        <v>-25.5</v>
      </c>
      <c r="T13" s="28">
        <v>6</v>
      </c>
    </row>
    <row r="14" spans="1:20" ht="12.75" thickBot="1">
      <c r="A14" s="101" t="s">
        <v>374</v>
      </c>
      <c r="B14" s="102">
        <v>19730</v>
      </c>
      <c r="C14" s="103">
        <v>-15.1</v>
      </c>
      <c r="D14" s="101">
        <v>7</v>
      </c>
      <c r="E14" s="101" t="s">
        <v>374</v>
      </c>
      <c r="F14" s="102">
        <v>31015</v>
      </c>
      <c r="G14" s="103">
        <v>-9.2</v>
      </c>
      <c r="H14" s="101">
        <v>7</v>
      </c>
      <c r="I14" s="101" t="s">
        <v>374</v>
      </c>
      <c r="J14" s="102">
        <v>27953</v>
      </c>
      <c r="K14" s="103">
        <v>-8.2</v>
      </c>
      <c r="L14" s="101">
        <v>7</v>
      </c>
      <c r="M14" s="101" t="s">
        <v>374</v>
      </c>
      <c r="N14" s="102">
        <v>78699</v>
      </c>
      <c r="O14" s="103">
        <v>-10.4</v>
      </c>
      <c r="P14" s="101">
        <v>7</v>
      </c>
      <c r="Q14" s="101" t="s">
        <v>374</v>
      </c>
      <c r="R14" s="102">
        <v>247332</v>
      </c>
      <c r="S14" s="103">
        <v>-13</v>
      </c>
      <c r="T14" s="28">
        <v>7</v>
      </c>
    </row>
    <row r="15" spans="1:20" ht="12.75">
      <c r="A15" s="104" t="s">
        <v>375</v>
      </c>
      <c r="B15" s="105">
        <v>48836</v>
      </c>
      <c r="C15" s="106">
        <v>-28.4</v>
      </c>
      <c r="D15" s="104">
        <v>8</v>
      </c>
      <c r="E15" s="104" t="s">
        <v>375</v>
      </c>
      <c r="F15" s="105">
        <v>77485</v>
      </c>
      <c r="G15" s="106">
        <v>-22.1</v>
      </c>
      <c r="H15" s="104">
        <v>8</v>
      </c>
      <c r="I15" s="104" t="s">
        <v>375</v>
      </c>
      <c r="J15" s="105">
        <v>71622</v>
      </c>
      <c r="K15" s="106">
        <v>-20.1</v>
      </c>
      <c r="L15" s="104">
        <v>8</v>
      </c>
      <c r="M15" s="104" t="s">
        <v>375</v>
      </c>
      <c r="N15" s="105">
        <v>197943</v>
      </c>
      <c r="O15" s="106">
        <v>-23.1</v>
      </c>
      <c r="P15" s="104">
        <v>8</v>
      </c>
      <c r="Q15" s="104" t="s">
        <v>375</v>
      </c>
      <c r="R15" s="105">
        <v>626069</v>
      </c>
      <c r="S15" s="106">
        <v>-26.1</v>
      </c>
      <c r="T15" s="31">
        <v>8</v>
      </c>
    </row>
    <row r="16" spans="1:20" ht="12">
      <c r="A16" s="28" t="s">
        <v>376</v>
      </c>
      <c r="B16" s="29">
        <v>102676</v>
      </c>
      <c r="C16" s="83">
        <v>-18</v>
      </c>
      <c r="D16" s="28">
        <v>9</v>
      </c>
      <c r="E16" s="28" t="s">
        <v>376</v>
      </c>
      <c r="F16" s="29">
        <v>158308</v>
      </c>
      <c r="G16" s="83">
        <v>-14</v>
      </c>
      <c r="H16" s="28">
        <v>9</v>
      </c>
      <c r="I16" s="28" t="s">
        <v>376</v>
      </c>
      <c r="J16" s="29">
        <v>143310</v>
      </c>
      <c r="K16" s="83">
        <v>-13</v>
      </c>
      <c r="L16" s="28">
        <v>9</v>
      </c>
      <c r="M16" s="28" t="s">
        <v>376</v>
      </c>
      <c r="N16" s="29">
        <v>404295</v>
      </c>
      <c r="O16" s="83">
        <v>-14.7</v>
      </c>
      <c r="P16" s="28">
        <v>9</v>
      </c>
      <c r="Q16" s="28" t="s">
        <v>376</v>
      </c>
      <c r="R16" s="29">
        <v>1332418</v>
      </c>
      <c r="S16" s="83">
        <v>-16.5</v>
      </c>
      <c r="T16" s="28">
        <v>9</v>
      </c>
    </row>
    <row r="17" spans="1:20" ht="12">
      <c r="A17" s="45"/>
      <c r="B17" s="67"/>
      <c r="C17" s="84"/>
      <c r="D17" s="46"/>
      <c r="E17" s="46"/>
      <c r="F17" s="67"/>
      <c r="G17" s="84"/>
      <c r="H17" s="46"/>
      <c r="I17" s="46"/>
      <c r="J17" s="67"/>
      <c r="K17" s="84"/>
      <c r="L17" s="46"/>
      <c r="M17" s="46"/>
      <c r="N17" s="67"/>
      <c r="O17" s="84"/>
      <c r="P17" s="46"/>
      <c r="Q17" s="46"/>
      <c r="R17" s="67"/>
      <c r="S17" s="88"/>
      <c r="T17" s="46"/>
    </row>
    <row r="18" spans="1:20" ht="12">
      <c r="A18" s="47"/>
      <c r="B18" s="68"/>
      <c r="C18" s="85"/>
      <c r="D18" s="48"/>
      <c r="E18" s="48"/>
      <c r="F18" s="68"/>
      <c r="G18" s="85"/>
      <c r="H18" s="48"/>
      <c r="I18" s="48"/>
      <c r="J18" s="68"/>
      <c r="K18" s="85"/>
      <c r="L18" s="48"/>
      <c r="M18" s="48"/>
      <c r="N18" s="68"/>
      <c r="O18" s="85"/>
      <c r="P18" s="48"/>
      <c r="Q18" s="48"/>
      <c r="R18" s="68"/>
      <c r="S18" s="89"/>
      <c r="T18" s="48"/>
    </row>
    <row r="19" spans="1:20" ht="12">
      <c r="A19" s="28" t="s">
        <v>377</v>
      </c>
      <c r="B19" s="29">
        <v>22358</v>
      </c>
      <c r="C19" s="83">
        <v>-12.4</v>
      </c>
      <c r="D19" s="28">
        <v>10</v>
      </c>
      <c r="E19" s="28" t="s">
        <v>377</v>
      </c>
      <c r="F19" s="29">
        <v>33420</v>
      </c>
      <c r="G19" s="83">
        <v>-8.4</v>
      </c>
      <c r="H19" s="28">
        <v>10</v>
      </c>
      <c r="I19" s="28" t="s">
        <v>377</v>
      </c>
      <c r="J19" s="29">
        <v>29657</v>
      </c>
      <c r="K19" s="83">
        <v>-7</v>
      </c>
      <c r="L19" s="28">
        <v>10</v>
      </c>
      <c r="M19" s="28" t="s">
        <v>377</v>
      </c>
      <c r="N19" s="29">
        <v>85435</v>
      </c>
      <c r="O19" s="83">
        <v>-9</v>
      </c>
      <c r="P19" s="28">
        <v>10</v>
      </c>
      <c r="Q19" s="28" t="s">
        <v>377</v>
      </c>
      <c r="R19" s="29">
        <v>260098</v>
      </c>
      <c r="S19" s="83">
        <v>-11.2</v>
      </c>
      <c r="T19" s="28">
        <v>10</v>
      </c>
    </row>
    <row r="20" spans="1:20" ht="12">
      <c r="A20" s="28" t="s">
        <v>378</v>
      </c>
      <c r="B20" s="29">
        <v>21498</v>
      </c>
      <c r="C20" s="83">
        <v>-11.4</v>
      </c>
      <c r="D20" s="28">
        <v>11</v>
      </c>
      <c r="E20" s="28" t="s">
        <v>378</v>
      </c>
      <c r="F20" s="29">
        <v>31936</v>
      </c>
      <c r="G20" s="83">
        <v>-9.2</v>
      </c>
      <c r="H20" s="28">
        <v>11</v>
      </c>
      <c r="I20" s="28" t="s">
        <v>378</v>
      </c>
      <c r="J20" s="29">
        <v>28132</v>
      </c>
      <c r="K20" s="83">
        <v>-8.7</v>
      </c>
      <c r="L20" s="28">
        <v>11</v>
      </c>
      <c r="M20" s="28" t="s">
        <v>378</v>
      </c>
      <c r="N20" s="29">
        <v>81565</v>
      </c>
      <c r="O20" s="83">
        <v>-9.6</v>
      </c>
      <c r="P20" s="28">
        <v>11</v>
      </c>
      <c r="Q20" s="28" t="s">
        <v>378</v>
      </c>
      <c r="R20" s="29">
        <v>252774</v>
      </c>
      <c r="S20" s="83">
        <v>-11.8</v>
      </c>
      <c r="T20" s="28">
        <v>11</v>
      </c>
    </row>
    <row r="21" spans="1:20" ht="12.75" thickBot="1">
      <c r="A21" s="101" t="s">
        <v>379</v>
      </c>
      <c r="B21" s="102">
        <v>20536</v>
      </c>
      <c r="C21" s="103">
        <v>-4.9</v>
      </c>
      <c r="D21" s="101">
        <v>12</v>
      </c>
      <c r="E21" s="101" t="s">
        <v>379</v>
      </c>
      <c r="F21" s="102">
        <v>31004</v>
      </c>
      <c r="G21" s="103">
        <v>-5</v>
      </c>
      <c r="H21" s="101">
        <v>12</v>
      </c>
      <c r="I21" s="101" t="s">
        <v>379</v>
      </c>
      <c r="J21" s="102">
        <v>27058</v>
      </c>
      <c r="K21" s="103">
        <v>-4.9</v>
      </c>
      <c r="L21" s="101">
        <v>12</v>
      </c>
      <c r="M21" s="101" t="s">
        <v>379</v>
      </c>
      <c r="N21" s="102">
        <v>78598</v>
      </c>
      <c r="O21" s="103">
        <v>-4.9</v>
      </c>
      <c r="P21" s="101">
        <v>12</v>
      </c>
      <c r="Q21" s="101" t="s">
        <v>379</v>
      </c>
      <c r="R21" s="102">
        <v>247208</v>
      </c>
      <c r="S21" s="103">
        <v>-8.1</v>
      </c>
      <c r="T21" s="28">
        <v>12</v>
      </c>
    </row>
    <row r="22" spans="1:20" ht="12.75">
      <c r="A22" s="104" t="s">
        <v>380</v>
      </c>
      <c r="B22" s="105">
        <v>64392</v>
      </c>
      <c r="C22" s="106">
        <v>-9.8</v>
      </c>
      <c r="D22" s="104">
        <v>13</v>
      </c>
      <c r="E22" s="104" t="s">
        <v>380</v>
      </c>
      <c r="F22" s="105">
        <v>96360</v>
      </c>
      <c r="G22" s="106">
        <v>-7.6</v>
      </c>
      <c r="H22" s="104">
        <v>13</v>
      </c>
      <c r="I22" s="104" t="s">
        <v>380</v>
      </c>
      <c r="J22" s="105">
        <v>84846</v>
      </c>
      <c r="K22" s="106">
        <v>-6.9</v>
      </c>
      <c r="L22" s="104">
        <v>13</v>
      </c>
      <c r="M22" s="104" t="s">
        <v>380</v>
      </c>
      <c r="N22" s="105">
        <v>245598</v>
      </c>
      <c r="O22" s="106">
        <v>-8</v>
      </c>
      <c r="P22" s="104">
        <v>13</v>
      </c>
      <c r="Q22" s="104" t="s">
        <v>380</v>
      </c>
      <c r="R22" s="105">
        <v>760080</v>
      </c>
      <c r="S22" s="106">
        <v>-10.4</v>
      </c>
      <c r="T22" s="31">
        <v>13</v>
      </c>
    </row>
    <row r="23" spans="1:20" ht="12">
      <c r="A23" s="45"/>
      <c r="B23" s="67"/>
      <c r="C23" s="84"/>
      <c r="D23" s="46"/>
      <c r="E23" s="46"/>
      <c r="F23" s="67"/>
      <c r="G23" s="84"/>
      <c r="H23" s="46"/>
      <c r="I23" s="46"/>
      <c r="J23" s="67"/>
      <c r="K23" s="84"/>
      <c r="L23" s="46"/>
      <c r="M23" s="46"/>
      <c r="N23" s="67"/>
      <c r="O23" s="84"/>
      <c r="P23" s="46"/>
      <c r="Q23" s="46"/>
      <c r="R23" s="67"/>
      <c r="S23" s="88"/>
      <c r="T23" s="46"/>
    </row>
    <row r="24" spans="1:20" ht="12">
      <c r="A24" s="47"/>
      <c r="B24" s="68"/>
      <c r="C24" s="85"/>
      <c r="D24" s="48"/>
      <c r="E24" s="48"/>
      <c r="F24" s="68"/>
      <c r="G24" s="85"/>
      <c r="H24" s="48"/>
      <c r="I24" s="48"/>
      <c r="J24" s="68"/>
      <c r="K24" s="85"/>
      <c r="L24" s="48"/>
      <c r="M24" s="48"/>
      <c r="N24" s="68"/>
      <c r="O24" s="85"/>
      <c r="P24" s="48"/>
      <c r="Q24" s="48"/>
      <c r="R24" s="68"/>
      <c r="S24" s="89"/>
      <c r="T24" s="48"/>
    </row>
    <row r="25" spans="1:20" ht="12">
      <c r="A25" s="28" t="s">
        <v>381</v>
      </c>
      <c r="B25" s="29">
        <v>21291</v>
      </c>
      <c r="C25" s="83">
        <v>-5.4</v>
      </c>
      <c r="D25" s="28">
        <v>14</v>
      </c>
      <c r="E25" s="28" t="s">
        <v>381</v>
      </c>
      <c r="F25" s="29">
        <v>32019</v>
      </c>
      <c r="G25" s="83">
        <v>-5.4</v>
      </c>
      <c r="H25" s="28">
        <v>14</v>
      </c>
      <c r="I25" s="28" t="s">
        <v>381</v>
      </c>
      <c r="J25" s="29">
        <v>28186</v>
      </c>
      <c r="K25" s="83">
        <v>-4.8</v>
      </c>
      <c r="L25" s="28">
        <v>14</v>
      </c>
      <c r="M25" s="28" t="s">
        <v>381</v>
      </c>
      <c r="N25" s="29">
        <v>81496</v>
      </c>
      <c r="O25" s="83">
        <v>-5.2</v>
      </c>
      <c r="P25" s="28">
        <v>14</v>
      </c>
      <c r="Q25" s="28" t="s">
        <v>381</v>
      </c>
      <c r="R25" s="29">
        <v>259076</v>
      </c>
      <c r="S25" s="83">
        <v>-8.4</v>
      </c>
      <c r="T25" s="28">
        <v>14</v>
      </c>
    </row>
    <row r="26" spans="1:20" ht="12">
      <c r="A26" s="28" t="s">
        <v>382</v>
      </c>
      <c r="B26" s="29">
        <v>19242</v>
      </c>
      <c r="C26" s="83">
        <v>-8.6</v>
      </c>
      <c r="D26" s="28">
        <v>15</v>
      </c>
      <c r="E26" s="28" t="s">
        <v>382</v>
      </c>
      <c r="F26" s="29">
        <v>28054</v>
      </c>
      <c r="G26" s="83">
        <v>-8.3</v>
      </c>
      <c r="H26" s="28">
        <v>15</v>
      </c>
      <c r="I26" s="28" t="s">
        <v>382</v>
      </c>
      <c r="J26" s="29">
        <v>24441</v>
      </c>
      <c r="K26" s="83">
        <v>-7</v>
      </c>
      <c r="L26" s="28">
        <v>15</v>
      </c>
      <c r="M26" s="28" t="s">
        <v>382</v>
      </c>
      <c r="N26" s="29">
        <v>71737</v>
      </c>
      <c r="O26" s="83">
        <v>-7.9</v>
      </c>
      <c r="P26" s="28">
        <v>15</v>
      </c>
      <c r="Q26" s="28" t="s">
        <v>382</v>
      </c>
      <c r="R26" s="29">
        <v>233606</v>
      </c>
      <c r="S26" s="83">
        <v>-10.7</v>
      </c>
      <c r="T26" s="28">
        <v>15</v>
      </c>
    </row>
    <row r="27" spans="1:20" ht="12.75" thickBot="1">
      <c r="A27" s="101" t="s">
        <v>383</v>
      </c>
      <c r="B27" s="102">
        <v>19012</v>
      </c>
      <c r="C27" s="103">
        <v>-11.2</v>
      </c>
      <c r="D27" s="101">
        <v>16</v>
      </c>
      <c r="E27" s="101" t="s">
        <v>383</v>
      </c>
      <c r="F27" s="102">
        <v>28389</v>
      </c>
      <c r="G27" s="103">
        <v>-8.3</v>
      </c>
      <c r="H27" s="101">
        <v>16</v>
      </c>
      <c r="I27" s="101" t="s">
        <v>383</v>
      </c>
      <c r="J27" s="102">
        <v>24781</v>
      </c>
      <c r="K27" s="103">
        <v>-7.2</v>
      </c>
      <c r="L27" s="101">
        <v>16</v>
      </c>
      <c r="M27" s="101" t="s">
        <v>383</v>
      </c>
      <c r="N27" s="102">
        <v>72182</v>
      </c>
      <c r="O27" s="103">
        <v>-8.7</v>
      </c>
      <c r="P27" s="101">
        <v>16</v>
      </c>
      <c r="Q27" s="101" t="s">
        <v>383</v>
      </c>
      <c r="R27" s="102">
        <v>244182</v>
      </c>
      <c r="S27" s="103">
        <v>-10.3</v>
      </c>
      <c r="T27" s="28">
        <v>16</v>
      </c>
    </row>
    <row r="28" spans="1:20" ht="12.75">
      <c r="A28" s="104" t="s">
        <v>384</v>
      </c>
      <c r="B28" s="105">
        <v>59544</v>
      </c>
      <c r="C28" s="106">
        <v>-8.4</v>
      </c>
      <c r="D28" s="104">
        <v>17</v>
      </c>
      <c r="E28" s="104" t="s">
        <v>384</v>
      </c>
      <c r="F28" s="105">
        <v>88462</v>
      </c>
      <c r="G28" s="106">
        <v>-7.3</v>
      </c>
      <c r="H28" s="104">
        <v>17</v>
      </c>
      <c r="I28" s="104" t="s">
        <v>384</v>
      </c>
      <c r="J28" s="105">
        <v>77409</v>
      </c>
      <c r="K28" s="106">
        <v>-6.3</v>
      </c>
      <c r="L28" s="104">
        <v>17</v>
      </c>
      <c r="M28" s="104" t="s">
        <v>384</v>
      </c>
      <c r="N28" s="105">
        <v>225415</v>
      </c>
      <c r="O28" s="106">
        <v>-7.2</v>
      </c>
      <c r="P28" s="104">
        <v>17</v>
      </c>
      <c r="Q28" s="104" t="s">
        <v>384</v>
      </c>
      <c r="R28" s="105">
        <v>736865</v>
      </c>
      <c r="S28" s="106">
        <v>-9.8</v>
      </c>
      <c r="T28" s="31">
        <v>17</v>
      </c>
    </row>
    <row r="29" spans="1:20" ht="12">
      <c r="A29" s="28" t="s">
        <v>385</v>
      </c>
      <c r="B29" s="29">
        <v>123936</v>
      </c>
      <c r="C29" s="83">
        <v>-9.1</v>
      </c>
      <c r="D29" s="28">
        <v>18</v>
      </c>
      <c r="E29" s="28" t="s">
        <v>385</v>
      </c>
      <c r="F29" s="29">
        <v>184821</v>
      </c>
      <c r="G29" s="83">
        <v>-7.4</v>
      </c>
      <c r="H29" s="28">
        <v>18</v>
      </c>
      <c r="I29" s="28" t="s">
        <v>385</v>
      </c>
      <c r="J29" s="29">
        <v>162255</v>
      </c>
      <c r="K29" s="83">
        <v>-6.6</v>
      </c>
      <c r="L29" s="28">
        <v>18</v>
      </c>
      <c r="M29" s="28" t="s">
        <v>385</v>
      </c>
      <c r="N29" s="29">
        <v>471013</v>
      </c>
      <c r="O29" s="83">
        <v>-7.6</v>
      </c>
      <c r="P29" s="28">
        <v>18</v>
      </c>
      <c r="Q29" s="28" t="s">
        <v>385</v>
      </c>
      <c r="R29" s="29">
        <v>1496944</v>
      </c>
      <c r="S29" s="83">
        <v>-10.1</v>
      </c>
      <c r="T29" s="28">
        <v>18</v>
      </c>
    </row>
    <row r="30" spans="1:20" ht="12">
      <c r="A30" s="45"/>
      <c r="B30" s="67"/>
      <c r="C30" s="84"/>
      <c r="D30" s="46"/>
      <c r="E30" s="46"/>
      <c r="F30" s="67"/>
      <c r="G30" s="84"/>
      <c r="H30" s="46"/>
      <c r="I30" s="46"/>
      <c r="J30" s="67"/>
      <c r="K30" s="84"/>
      <c r="L30" s="46"/>
      <c r="M30" s="46"/>
      <c r="N30" s="67"/>
      <c r="O30" s="84"/>
      <c r="P30" s="46"/>
      <c r="Q30" s="46"/>
      <c r="R30" s="67"/>
      <c r="S30" s="88"/>
      <c r="T30" s="46"/>
    </row>
    <row r="31" spans="1:20" ht="12">
      <c r="A31" s="47"/>
      <c r="B31" s="68"/>
      <c r="C31" s="85"/>
      <c r="D31" s="48"/>
      <c r="E31" s="48"/>
      <c r="F31" s="68"/>
      <c r="G31" s="85"/>
      <c r="H31" s="48"/>
      <c r="I31" s="48"/>
      <c r="J31" s="68"/>
      <c r="K31" s="85"/>
      <c r="L31" s="48"/>
      <c r="M31" s="48"/>
      <c r="N31" s="68"/>
      <c r="O31" s="85"/>
      <c r="P31" s="48"/>
      <c r="Q31" s="48"/>
      <c r="R31" s="68"/>
      <c r="S31" s="89"/>
      <c r="T31" s="48"/>
    </row>
    <row r="32" spans="1:20" ht="13.5" thickBot="1">
      <c r="A32" s="107" t="s">
        <v>31</v>
      </c>
      <c r="B32" s="108">
        <v>226612</v>
      </c>
      <c r="C32" s="109">
        <v>-13.3</v>
      </c>
      <c r="D32" s="107">
        <v>19</v>
      </c>
      <c r="E32" s="107" t="s">
        <v>31</v>
      </c>
      <c r="F32" s="108">
        <v>343130</v>
      </c>
      <c r="G32" s="109">
        <v>-10.6</v>
      </c>
      <c r="H32" s="107">
        <v>19</v>
      </c>
      <c r="I32" s="107" t="s">
        <v>31</v>
      </c>
      <c r="J32" s="108">
        <v>305566</v>
      </c>
      <c r="K32" s="109">
        <v>-9.7</v>
      </c>
      <c r="L32" s="107">
        <v>19</v>
      </c>
      <c r="M32" s="107" t="s">
        <v>31</v>
      </c>
      <c r="N32" s="108">
        <v>875307</v>
      </c>
      <c r="O32" s="109">
        <v>-11</v>
      </c>
      <c r="P32" s="107">
        <v>19</v>
      </c>
      <c r="Q32" s="107" t="s">
        <v>31</v>
      </c>
      <c r="R32" s="108">
        <v>2829363</v>
      </c>
      <c r="S32" s="109">
        <v>-13.2</v>
      </c>
      <c r="T32" s="32">
        <v>19</v>
      </c>
    </row>
    <row r="33" spans="1:18" ht="12.75" thickTop="1">
      <c r="A33" s="16"/>
      <c r="B33" s="69"/>
      <c r="F33" s="69"/>
      <c r="J33" s="69"/>
      <c r="N33" s="69"/>
      <c r="R33" s="69"/>
    </row>
    <row r="34" spans="1:20" ht="12.75" customHeight="1">
      <c r="A34" s="49" t="s">
        <v>386</v>
      </c>
      <c r="B34" s="70"/>
      <c r="C34" s="87"/>
      <c r="D34" s="50"/>
      <c r="E34" s="50"/>
      <c r="F34" s="70"/>
      <c r="G34" s="87"/>
      <c r="H34" s="50"/>
      <c r="I34" s="50"/>
      <c r="J34" s="70"/>
      <c r="K34" s="87"/>
      <c r="L34" s="50"/>
      <c r="M34" s="50"/>
      <c r="N34" s="70"/>
      <c r="O34" s="87"/>
      <c r="P34" s="50"/>
      <c r="Q34" s="50"/>
      <c r="R34" s="70"/>
      <c r="S34" s="90"/>
      <c r="T34" s="50"/>
    </row>
    <row r="35" spans="1:20" ht="12.75" customHeight="1">
      <c r="A35" s="198" t="s">
        <v>58</v>
      </c>
      <c r="B35" s="199"/>
      <c r="C35" s="82" t="s">
        <v>364</v>
      </c>
      <c r="D35" s="44"/>
      <c r="E35" s="200" t="s">
        <v>70</v>
      </c>
      <c r="F35" s="201"/>
      <c r="G35" s="82" t="s">
        <v>364</v>
      </c>
      <c r="H35" s="44"/>
      <c r="I35" s="200" t="s">
        <v>81</v>
      </c>
      <c r="J35" s="201"/>
      <c r="K35" s="82" t="s">
        <v>364</v>
      </c>
      <c r="L35" s="44"/>
      <c r="M35" s="200" t="s">
        <v>365</v>
      </c>
      <c r="N35" s="201"/>
      <c r="O35" s="82" t="s">
        <v>364</v>
      </c>
      <c r="P35" s="44"/>
      <c r="Q35" s="200" t="s">
        <v>127</v>
      </c>
      <c r="R35" s="201"/>
      <c r="S35" s="82" t="s">
        <v>364</v>
      </c>
      <c r="T35" s="44"/>
    </row>
    <row r="36" spans="1:20" ht="12">
      <c r="A36" s="28"/>
      <c r="B36" s="29"/>
      <c r="C36" s="83"/>
      <c r="D36" s="28"/>
      <c r="E36" s="28"/>
      <c r="F36" s="29"/>
      <c r="G36" s="83"/>
      <c r="H36" s="28"/>
      <c r="I36" s="28"/>
      <c r="J36" s="29"/>
      <c r="K36" s="83"/>
      <c r="L36" s="28"/>
      <c r="M36" s="28"/>
      <c r="N36" s="29"/>
      <c r="O36" s="83"/>
      <c r="P36" s="28"/>
      <c r="Q36" s="28"/>
      <c r="R36" s="29"/>
      <c r="S36" s="83"/>
      <c r="T36" s="28"/>
    </row>
    <row r="37" spans="1:20" ht="12">
      <c r="A37" s="28" t="s">
        <v>368</v>
      </c>
      <c r="B37" s="29">
        <v>17919</v>
      </c>
      <c r="C37" s="83">
        <v>-6.7</v>
      </c>
      <c r="D37" s="28">
        <v>20</v>
      </c>
      <c r="E37" s="28" t="s">
        <v>368</v>
      </c>
      <c r="F37" s="29">
        <v>25955</v>
      </c>
      <c r="G37" s="83">
        <v>-7.7</v>
      </c>
      <c r="H37" s="28">
        <v>20</v>
      </c>
      <c r="I37" s="28" t="s">
        <v>368</v>
      </c>
      <c r="J37" s="29">
        <v>23330</v>
      </c>
      <c r="K37" s="83">
        <v>-7.2</v>
      </c>
      <c r="L37" s="28">
        <v>20</v>
      </c>
      <c r="M37" s="28" t="s">
        <v>368</v>
      </c>
      <c r="N37" s="29">
        <v>67204</v>
      </c>
      <c r="O37" s="83">
        <v>-7.3</v>
      </c>
      <c r="P37" s="28">
        <v>20</v>
      </c>
      <c r="Q37" s="28" t="s">
        <v>368</v>
      </c>
      <c r="R37" s="29">
        <v>223197</v>
      </c>
      <c r="S37" s="83">
        <v>-11.3</v>
      </c>
      <c r="T37" s="28">
        <v>20</v>
      </c>
    </row>
    <row r="38" spans="1:20" ht="12">
      <c r="A38" s="28" t="s">
        <v>369</v>
      </c>
      <c r="B38" s="29">
        <v>15853</v>
      </c>
      <c r="C38" s="83">
        <v>-10.5</v>
      </c>
      <c r="D38" s="28">
        <v>21</v>
      </c>
      <c r="E38" s="28" t="s">
        <v>369</v>
      </c>
      <c r="F38" s="29">
        <v>23928</v>
      </c>
      <c r="G38" s="83">
        <v>-10.4</v>
      </c>
      <c r="H38" s="28">
        <v>21</v>
      </c>
      <c r="I38" s="28" t="s">
        <v>369</v>
      </c>
      <c r="J38" s="29">
        <v>20990</v>
      </c>
      <c r="K38" s="83">
        <v>-9.3</v>
      </c>
      <c r="L38" s="28">
        <v>21</v>
      </c>
      <c r="M38" s="28" t="s">
        <v>369</v>
      </c>
      <c r="N38" s="29">
        <v>60771</v>
      </c>
      <c r="O38" s="83">
        <v>-10.1</v>
      </c>
      <c r="P38" s="28">
        <v>21</v>
      </c>
      <c r="Q38" s="28" t="s">
        <v>369</v>
      </c>
      <c r="R38" s="29">
        <v>205320</v>
      </c>
      <c r="S38" s="83">
        <v>-12.1</v>
      </c>
      <c r="T38" s="28">
        <v>21</v>
      </c>
    </row>
    <row r="39" spans="1:20" ht="12.75" thickBot="1">
      <c r="A39" s="101" t="s">
        <v>370</v>
      </c>
      <c r="B39" s="102">
        <v>20647</v>
      </c>
      <c r="C39" s="103">
        <v>22</v>
      </c>
      <c r="D39" s="101">
        <v>22</v>
      </c>
      <c r="E39" s="101" t="s">
        <v>370</v>
      </c>
      <c r="F39" s="102">
        <v>31210</v>
      </c>
      <c r="G39" s="103">
        <v>20.1</v>
      </c>
      <c r="H39" s="101">
        <v>22</v>
      </c>
      <c r="I39" s="101" t="s">
        <v>370</v>
      </c>
      <c r="J39" s="102">
        <v>27767</v>
      </c>
      <c r="K39" s="103">
        <v>18.7</v>
      </c>
      <c r="L39" s="101">
        <v>22</v>
      </c>
      <c r="M39" s="101" t="s">
        <v>370</v>
      </c>
      <c r="N39" s="102">
        <v>79623</v>
      </c>
      <c r="O39" s="103">
        <v>20.1</v>
      </c>
      <c r="P39" s="101">
        <v>22</v>
      </c>
      <c r="Q39" s="101" t="s">
        <v>370</v>
      </c>
      <c r="R39" s="102">
        <v>262957</v>
      </c>
      <c r="S39" s="103">
        <v>19</v>
      </c>
      <c r="T39" s="28">
        <v>22</v>
      </c>
    </row>
    <row r="40" spans="1:20" ht="12.75">
      <c r="A40" s="104" t="s">
        <v>371</v>
      </c>
      <c r="B40" s="105">
        <v>54419</v>
      </c>
      <c r="C40" s="106">
        <v>1.1</v>
      </c>
      <c r="D40" s="104">
        <v>23</v>
      </c>
      <c r="E40" s="104" t="s">
        <v>371</v>
      </c>
      <c r="F40" s="105">
        <v>81093</v>
      </c>
      <c r="G40" s="106">
        <v>0.3</v>
      </c>
      <c r="H40" s="104">
        <v>23</v>
      </c>
      <c r="I40" s="104" t="s">
        <v>371</v>
      </c>
      <c r="J40" s="105">
        <v>72087</v>
      </c>
      <c r="K40" s="106">
        <v>0.6</v>
      </c>
      <c r="L40" s="104">
        <v>23</v>
      </c>
      <c r="M40" s="104" t="s">
        <v>371</v>
      </c>
      <c r="N40" s="105">
        <v>207599</v>
      </c>
      <c r="O40" s="106">
        <v>0.6</v>
      </c>
      <c r="P40" s="104">
        <v>23</v>
      </c>
      <c r="Q40" s="104" t="s">
        <v>371</v>
      </c>
      <c r="R40" s="105">
        <v>691474</v>
      </c>
      <c r="S40" s="106">
        <v>-2.1</v>
      </c>
      <c r="T40" s="31">
        <v>23</v>
      </c>
    </row>
    <row r="41" spans="1:20" ht="12">
      <c r="A41" s="45"/>
      <c r="B41" s="67"/>
      <c r="C41" s="84"/>
      <c r="D41" s="46"/>
      <c r="E41" s="46"/>
      <c r="F41" s="67"/>
      <c r="G41" s="84"/>
      <c r="H41" s="46"/>
      <c r="I41" s="46"/>
      <c r="J41" s="67"/>
      <c r="K41" s="84"/>
      <c r="L41" s="46"/>
      <c r="M41" s="46"/>
      <c r="N41" s="67"/>
      <c r="O41" s="84"/>
      <c r="P41" s="46"/>
      <c r="Q41" s="46"/>
      <c r="R41" s="67"/>
      <c r="S41" s="88"/>
      <c r="T41" s="46"/>
    </row>
    <row r="42" spans="1:20" ht="12">
      <c r="A42" s="47"/>
      <c r="B42" s="68"/>
      <c r="C42" s="85"/>
      <c r="D42" s="48"/>
      <c r="E42" s="48"/>
      <c r="F42" s="68"/>
      <c r="G42" s="85"/>
      <c r="H42" s="48"/>
      <c r="I42" s="48"/>
      <c r="J42" s="68"/>
      <c r="K42" s="85"/>
      <c r="L42" s="48"/>
      <c r="M42" s="48"/>
      <c r="N42" s="68"/>
      <c r="O42" s="85"/>
      <c r="P42" s="48"/>
      <c r="Q42" s="48"/>
      <c r="R42" s="68"/>
      <c r="S42" s="89"/>
      <c r="T42" s="48"/>
    </row>
    <row r="43" spans="1:20" ht="12">
      <c r="A43" s="28" t="s">
        <v>372</v>
      </c>
      <c r="B43" s="29"/>
      <c r="C43" s="83"/>
      <c r="D43" s="28">
        <v>24</v>
      </c>
      <c r="E43" s="28" t="s">
        <v>372</v>
      </c>
      <c r="F43" s="29"/>
      <c r="G43" s="83"/>
      <c r="H43" s="28">
        <v>24</v>
      </c>
      <c r="I43" s="28" t="s">
        <v>372</v>
      </c>
      <c r="J43" s="29"/>
      <c r="K43" s="83"/>
      <c r="L43" s="28">
        <v>24</v>
      </c>
      <c r="M43" s="28" t="s">
        <v>372</v>
      </c>
      <c r="N43" s="29"/>
      <c r="O43" s="83"/>
      <c r="P43" s="28">
        <v>24</v>
      </c>
      <c r="Q43" s="28" t="s">
        <v>372</v>
      </c>
      <c r="R43" s="29"/>
      <c r="S43" s="83"/>
      <c r="T43" s="28">
        <v>24</v>
      </c>
    </row>
    <row r="44" spans="1:20" ht="12">
      <c r="A44" s="28" t="s">
        <v>373</v>
      </c>
      <c r="B44" s="29"/>
      <c r="C44" s="83"/>
      <c r="D44" s="28">
        <v>25</v>
      </c>
      <c r="E44" s="28" t="s">
        <v>373</v>
      </c>
      <c r="F44" s="29"/>
      <c r="G44" s="83"/>
      <c r="H44" s="28">
        <v>25</v>
      </c>
      <c r="I44" s="28" t="s">
        <v>373</v>
      </c>
      <c r="J44" s="29"/>
      <c r="K44" s="83"/>
      <c r="L44" s="28">
        <v>25</v>
      </c>
      <c r="M44" s="28" t="s">
        <v>373</v>
      </c>
      <c r="N44" s="29"/>
      <c r="O44" s="83"/>
      <c r="P44" s="28">
        <v>25</v>
      </c>
      <c r="Q44" s="28" t="s">
        <v>373</v>
      </c>
      <c r="R44" s="29"/>
      <c r="S44" s="83"/>
      <c r="T44" s="28">
        <v>25</v>
      </c>
    </row>
    <row r="45" spans="1:20" ht="12.75" thickBot="1">
      <c r="A45" s="101" t="s">
        <v>374</v>
      </c>
      <c r="B45" s="102"/>
      <c r="C45" s="103"/>
      <c r="D45" s="101">
        <v>26</v>
      </c>
      <c r="E45" s="101" t="s">
        <v>374</v>
      </c>
      <c r="F45" s="102"/>
      <c r="G45" s="103"/>
      <c r="H45" s="101">
        <v>26</v>
      </c>
      <c r="I45" s="101" t="s">
        <v>374</v>
      </c>
      <c r="J45" s="102"/>
      <c r="K45" s="103"/>
      <c r="L45" s="101">
        <v>26</v>
      </c>
      <c r="M45" s="101" t="s">
        <v>374</v>
      </c>
      <c r="N45" s="102"/>
      <c r="O45" s="103"/>
      <c r="P45" s="101">
        <v>26</v>
      </c>
      <c r="Q45" s="101" t="s">
        <v>374</v>
      </c>
      <c r="R45" s="102"/>
      <c r="S45" s="103"/>
      <c r="T45" s="28">
        <v>26</v>
      </c>
    </row>
    <row r="46" spans="1:20" ht="12.75">
      <c r="A46" s="104" t="s">
        <v>375</v>
      </c>
      <c r="B46" s="105">
        <v>0</v>
      </c>
      <c r="C46" s="106"/>
      <c r="D46" s="104">
        <v>27</v>
      </c>
      <c r="E46" s="104" t="s">
        <v>375</v>
      </c>
      <c r="F46" s="105">
        <v>0</v>
      </c>
      <c r="G46" s="106"/>
      <c r="H46" s="104">
        <v>27</v>
      </c>
      <c r="I46" s="104" t="s">
        <v>375</v>
      </c>
      <c r="J46" s="105">
        <v>0</v>
      </c>
      <c r="K46" s="106"/>
      <c r="L46" s="104">
        <v>27</v>
      </c>
      <c r="M46" s="104" t="s">
        <v>375</v>
      </c>
      <c r="N46" s="105">
        <v>0</v>
      </c>
      <c r="O46" s="106"/>
      <c r="P46" s="104">
        <v>27</v>
      </c>
      <c r="Q46" s="104" t="s">
        <v>375</v>
      </c>
      <c r="R46" s="105">
        <v>0</v>
      </c>
      <c r="S46" s="106"/>
      <c r="T46" s="31">
        <v>27</v>
      </c>
    </row>
    <row r="47" spans="1:20" ht="12">
      <c r="A47" s="28" t="s">
        <v>376</v>
      </c>
      <c r="B47" s="29">
        <v>54419</v>
      </c>
      <c r="C47" s="83">
        <v>1.1</v>
      </c>
      <c r="D47" s="28">
        <v>28</v>
      </c>
      <c r="E47" s="28" t="s">
        <v>376</v>
      </c>
      <c r="F47" s="29">
        <v>81093</v>
      </c>
      <c r="G47" s="83">
        <v>0.3</v>
      </c>
      <c r="H47" s="28">
        <v>28</v>
      </c>
      <c r="I47" s="28" t="s">
        <v>376</v>
      </c>
      <c r="J47" s="29">
        <v>72087</v>
      </c>
      <c r="K47" s="83">
        <v>0.6</v>
      </c>
      <c r="L47" s="28">
        <v>28</v>
      </c>
      <c r="M47" s="28" t="s">
        <v>376</v>
      </c>
      <c r="N47" s="29">
        <v>207599</v>
      </c>
      <c r="O47" s="83">
        <v>0.6</v>
      </c>
      <c r="P47" s="28">
        <v>28</v>
      </c>
      <c r="Q47" s="28" t="s">
        <v>376</v>
      </c>
      <c r="R47" s="29">
        <v>691474</v>
      </c>
      <c r="S47" s="83">
        <v>-2.1</v>
      </c>
      <c r="T47" s="28">
        <v>28</v>
      </c>
    </row>
    <row r="48" spans="1:20" ht="12">
      <c r="A48" s="45"/>
      <c r="B48" s="67"/>
      <c r="C48" s="84"/>
      <c r="D48" s="46"/>
      <c r="E48" s="46"/>
      <c r="F48" s="67"/>
      <c r="G48" s="84"/>
      <c r="H48" s="46"/>
      <c r="I48" s="46"/>
      <c r="J48" s="67"/>
      <c r="K48" s="84"/>
      <c r="L48" s="46"/>
      <c r="M48" s="46"/>
      <c r="N48" s="67"/>
      <c r="O48" s="84"/>
      <c r="P48" s="46"/>
      <c r="Q48" s="46"/>
      <c r="R48" s="67"/>
      <c r="S48" s="88"/>
      <c r="T48" s="46"/>
    </row>
    <row r="49" spans="1:20" ht="12">
      <c r="A49" s="47"/>
      <c r="B49" s="68"/>
      <c r="C49" s="85"/>
      <c r="D49" s="48"/>
      <c r="E49" s="48"/>
      <c r="F49" s="68"/>
      <c r="G49" s="85"/>
      <c r="H49" s="48"/>
      <c r="I49" s="48"/>
      <c r="J49" s="68"/>
      <c r="K49" s="85"/>
      <c r="L49" s="48"/>
      <c r="M49" s="48"/>
      <c r="N49" s="68"/>
      <c r="O49" s="85"/>
      <c r="P49" s="48"/>
      <c r="Q49" s="48"/>
      <c r="R49" s="68"/>
      <c r="S49" s="89"/>
      <c r="T49" s="48"/>
    </row>
    <row r="50" spans="1:20" ht="12">
      <c r="A50" s="28" t="s">
        <v>377</v>
      </c>
      <c r="B50" s="29"/>
      <c r="C50" s="83"/>
      <c r="D50" s="28">
        <v>29</v>
      </c>
      <c r="E50" s="28" t="s">
        <v>377</v>
      </c>
      <c r="F50" s="29"/>
      <c r="G50" s="83"/>
      <c r="H50" s="28">
        <v>29</v>
      </c>
      <c r="I50" s="28" t="s">
        <v>377</v>
      </c>
      <c r="J50" s="29"/>
      <c r="K50" s="83"/>
      <c r="L50" s="28">
        <v>29</v>
      </c>
      <c r="M50" s="28" t="s">
        <v>377</v>
      </c>
      <c r="N50" s="29"/>
      <c r="O50" s="83"/>
      <c r="P50" s="28">
        <v>29</v>
      </c>
      <c r="Q50" s="28" t="s">
        <v>377</v>
      </c>
      <c r="R50" s="29"/>
      <c r="S50" s="83"/>
      <c r="T50" s="28">
        <v>29</v>
      </c>
    </row>
    <row r="51" spans="1:20" ht="12">
      <c r="A51" s="28" t="s">
        <v>378</v>
      </c>
      <c r="B51" s="29"/>
      <c r="C51" s="83"/>
      <c r="D51" s="28">
        <v>30</v>
      </c>
      <c r="E51" s="28" t="s">
        <v>378</v>
      </c>
      <c r="F51" s="29"/>
      <c r="G51" s="83"/>
      <c r="H51" s="28">
        <v>30</v>
      </c>
      <c r="I51" s="28" t="s">
        <v>378</v>
      </c>
      <c r="J51" s="29"/>
      <c r="K51" s="83"/>
      <c r="L51" s="28">
        <v>30</v>
      </c>
      <c r="M51" s="28" t="s">
        <v>378</v>
      </c>
      <c r="N51" s="29"/>
      <c r="O51" s="83"/>
      <c r="P51" s="28">
        <v>30</v>
      </c>
      <c r="Q51" s="28" t="s">
        <v>378</v>
      </c>
      <c r="R51" s="29"/>
      <c r="S51" s="83"/>
      <c r="T51" s="28">
        <v>30</v>
      </c>
    </row>
    <row r="52" spans="1:20" ht="12.75" thickBot="1">
      <c r="A52" s="101" t="s">
        <v>379</v>
      </c>
      <c r="B52" s="102"/>
      <c r="C52" s="103"/>
      <c r="D52" s="101">
        <v>31</v>
      </c>
      <c r="E52" s="101" t="s">
        <v>379</v>
      </c>
      <c r="F52" s="102"/>
      <c r="G52" s="103"/>
      <c r="H52" s="101">
        <v>31</v>
      </c>
      <c r="I52" s="101" t="s">
        <v>379</v>
      </c>
      <c r="J52" s="102"/>
      <c r="K52" s="103"/>
      <c r="L52" s="101">
        <v>31</v>
      </c>
      <c r="M52" s="101" t="s">
        <v>379</v>
      </c>
      <c r="N52" s="102"/>
      <c r="O52" s="103"/>
      <c r="P52" s="101">
        <v>31</v>
      </c>
      <c r="Q52" s="101" t="s">
        <v>379</v>
      </c>
      <c r="R52" s="102"/>
      <c r="S52" s="103"/>
      <c r="T52" s="28">
        <v>31</v>
      </c>
    </row>
    <row r="53" spans="1:20" ht="12.75">
      <c r="A53" s="104" t="s">
        <v>380</v>
      </c>
      <c r="B53" s="105">
        <v>0</v>
      </c>
      <c r="C53" s="106"/>
      <c r="D53" s="104">
        <v>32</v>
      </c>
      <c r="E53" s="104" t="s">
        <v>380</v>
      </c>
      <c r="F53" s="105">
        <v>0</v>
      </c>
      <c r="G53" s="106"/>
      <c r="H53" s="104">
        <v>32</v>
      </c>
      <c r="I53" s="104" t="s">
        <v>380</v>
      </c>
      <c r="J53" s="105">
        <v>0</v>
      </c>
      <c r="K53" s="106"/>
      <c r="L53" s="104">
        <v>32</v>
      </c>
      <c r="M53" s="104" t="s">
        <v>380</v>
      </c>
      <c r="N53" s="105">
        <v>0</v>
      </c>
      <c r="O53" s="106"/>
      <c r="P53" s="104">
        <v>32</v>
      </c>
      <c r="Q53" s="104" t="s">
        <v>380</v>
      </c>
      <c r="R53" s="105">
        <v>0</v>
      </c>
      <c r="S53" s="106"/>
      <c r="T53" s="31">
        <v>32</v>
      </c>
    </row>
    <row r="54" spans="1:20" ht="12">
      <c r="A54" s="45"/>
      <c r="B54" s="67"/>
      <c r="C54" s="84"/>
      <c r="D54" s="46"/>
      <c r="E54" s="46"/>
      <c r="F54" s="67"/>
      <c r="G54" s="84"/>
      <c r="H54" s="46"/>
      <c r="I54" s="46"/>
      <c r="J54" s="67"/>
      <c r="K54" s="84"/>
      <c r="L54" s="46"/>
      <c r="M54" s="46"/>
      <c r="N54" s="67"/>
      <c r="O54" s="84"/>
      <c r="P54" s="46"/>
      <c r="Q54" s="46"/>
      <c r="R54" s="67"/>
      <c r="S54" s="88"/>
      <c r="T54" s="46"/>
    </row>
    <row r="55" spans="1:20" ht="12">
      <c r="A55" s="47"/>
      <c r="B55" s="68"/>
      <c r="C55" s="85"/>
      <c r="D55" s="48"/>
      <c r="E55" s="48"/>
      <c r="F55" s="68"/>
      <c r="G55" s="85"/>
      <c r="H55" s="48"/>
      <c r="I55" s="48"/>
      <c r="J55" s="68"/>
      <c r="K55" s="85"/>
      <c r="L55" s="48"/>
      <c r="M55" s="48"/>
      <c r="N55" s="68"/>
      <c r="O55" s="85"/>
      <c r="P55" s="48"/>
      <c r="Q55" s="48"/>
      <c r="R55" s="68"/>
      <c r="S55" s="89"/>
      <c r="T55" s="48"/>
    </row>
    <row r="56" spans="1:20" ht="12">
      <c r="A56" s="28" t="s">
        <v>381</v>
      </c>
      <c r="B56" s="29"/>
      <c r="C56" s="83"/>
      <c r="D56" s="28">
        <v>33</v>
      </c>
      <c r="E56" s="28" t="s">
        <v>381</v>
      </c>
      <c r="F56" s="29"/>
      <c r="G56" s="83"/>
      <c r="H56" s="28">
        <v>33</v>
      </c>
      <c r="I56" s="28" t="s">
        <v>381</v>
      </c>
      <c r="J56" s="29"/>
      <c r="K56" s="83"/>
      <c r="L56" s="28">
        <v>33</v>
      </c>
      <c r="M56" s="28" t="s">
        <v>381</v>
      </c>
      <c r="N56" s="29"/>
      <c r="O56" s="83"/>
      <c r="P56" s="28">
        <v>33</v>
      </c>
      <c r="Q56" s="28" t="s">
        <v>381</v>
      </c>
      <c r="R56" s="29"/>
      <c r="S56" s="83"/>
      <c r="T56" s="28">
        <v>33</v>
      </c>
    </row>
    <row r="57" spans="1:20" ht="12">
      <c r="A57" s="28" t="s">
        <v>382</v>
      </c>
      <c r="B57" s="29"/>
      <c r="C57" s="83"/>
      <c r="D57" s="28">
        <v>34</v>
      </c>
      <c r="E57" s="28" t="s">
        <v>382</v>
      </c>
      <c r="F57" s="29"/>
      <c r="G57" s="83"/>
      <c r="H57" s="28">
        <v>34</v>
      </c>
      <c r="I57" s="28" t="s">
        <v>382</v>
      </c>
      <c r="J57" s="29"/>
      <c r="K57" s="83"/>
      <c r="L57" s="28">
        <v>34</v>
      </c>
      <c r="M57" s="28" t="s">
        <v>382</v>
      </c>
      <c r="N57" s="29"/>
      <c r="O57" s="83"/>
      <c r="P57" s="28">
        <v>34</v>
      </c>
      <c r="Q57" s="28" t="s">
        <v>382</v>
      </c>
      <c r="R57" s="29"/>
      <c r="S57" s="83"/>
      <c r="T57" s="28">
        <v>34</v>
      </c>
    </row>
    <row r="58" spans="1:20" ht="12.75" thickBot="1">
      <c r="A58" s="101" t="s">
        <v>383</v>
      </c>
      <c r="B58" s="102"/>
      <c r="C58" s="103"/>
      <c r="D58" s="101">
        <v>35</v>
      </c>
      <c r="E58" s="101" t="s">
        <v>383</v>
      </c>
      <c r="F58" s="102"/>
      <c r="G58" s="103"/>
      <c r="H58" s="101">
        <v>35</v>
      </c>
      <c r="I58" s="101" t="s">
        <v>383</v>
      </c>
      <c r="J58" s="102"/>
      <c r="K58" s="103"/>
      <c r="L58" s="101">
        <v>35</v>
      </c>
      <c r="M58" s="101" t="s">
        <v>383</v>
      </c>
      <c r="N58" s="102"/>
      <c r="O58" s="103"/>
      <c r="P58" s="101">
        <v>35</v>
      </c>
      <c r="Q58" s="101" t="s">
        <v>383</v>
      </c>
      <c r="R58" s="102"/>
      <c r="S58" s="103"/>
      <c r="T58" s="28">
        <v>35</v>
      </c>
    </row>
    <row r="59" spans="1:20" ht="12.75">
      <c r="A59" s="104" t="s">
        <v>384</v>
      </c>
      <c r="B59" s="105">
        <v>0</v>
      </c>
      <c r="C59" s="106"/>
      <c r="D59" s="104">
        <v>36</v>
      </c>
      <c r="E59" s="104" t="s">
        <v>384</v>
      </c>
      <c r="F59" s="105">
        <v>0</v>
      </c>
      <c r="G59" s="106"/>
      <c r="H59" s="104">
        <v>36</v>
      </c>
      <c r="I59" s="104" t="s">
        <v>384</v>
      </c>
      <c r="J59" s="105">
        <v>0</v>
      </c>
      <c r="K59" s="106"/>
      <c r="L59" s="104">
        <v>36</v>
      </c>
      <c r="M59" s="104" t="s">
        <v>384</v>
      </c>
      <c r="N59" s="105">
        <v>0</v>
      </c>
      <c r="O59" s="106"/>
      <c r="P59" s="104">
        <v>36</v>
      </c>
      <c r="Q59" s="104" t="s">
        <v>384</v>
      </c>
      <c r="R59" s="105">
        <v>0</v>
      </c>
      <c r="S59" s="106"/>
      <c r="T59" s="31">
        <v>36</v>
      </c>
    </row>
    <row r="60" spans="1:20" ht="12">
      <c r="A60" s="28" t="s">
        <v>385</v>
      </c>
      <c r="B60" s="29">
        <v>0</v>
      </c>
      <c r="C60" s="83"/>
      <c r="D60" s="28">
        <v>37</v>
      </c>
      <c r="E60" s="28" t="s">
        <v>385</v>
      </c>
      <c r="F60" s="29">
        <v>0</v>
      </c>
      <c r="G60" s="83"/>
      <c r="H60" s="28">
        <v>37</v>
      </c>
      <c r="I60" s="28" t="s">
        <v>385</v>
      </c>
      <c r="J60" s="29">
        <v>0</v>
      </c>
      <c r="K60" s="83"/>
      <c r="L60" s="28">
        <v>37</v>
      </c>
      <c r="M60" s="28" t="s">
        <v>385</v>
      </c>
      <c r="N60" s="29">
        <v>0</v>
      </c>
      <c r="O60" s="83"/>
      <c r="P60" s="28">
        <v>37</v>
      </c>
      <c r="Q60" s="28" t="s">
        <v>385</v>
      </c>
      <c r="R60" s="29">
        <v>0</v>
      </c>
      <c r="S60" s="83"/>
      <c r="T60" s="28">
        <v>37</v>
      </c>
    </row>
    <row r="61" spans="1:20" ht="12">
      <c r="A61" s="45"/>
      <c r="B61" s="67"/>
      <c r="C61" s="84"/>
      <c r="D61" s="46"/>
      <c r="E61" s="46"/>
      <c r="F61" s="67"/>
      <c r="G61" s="84"/>
      <c r="H61" s="46"/>
      <c r="I61" s="46"/>
      <c r="J61" s="67"/>
      <c r="K61" s="84"/>
      <c r="L61" s="46"/>
      <c r="M61" s="46"/>
      <c r="N61" s="67"/>
      <c r="O61" s="84"/>
      <c r="P61" s="46"/>
      <c r="Q61" s="46"/>
      <c r="R61" s="67"/>
      <c r="S61" s="88"/>
      <c r="T61" s="46"/>
    </row>
    <row r="62" spans="1:20" ht="12">
      <c r="A62" s="47"/>
      <c r="B62" s="68"/>
      <c r="C62" s="85"/>
      <c r="D62" s="48"/>
      <c r="E62" s="48"/>
      <c r="F62" s="68"/>
      <c r="G62" s="85"/>
      <c r="H62" s="48"/>
      <c r="I62" s="48"/>
      <c r="J62" s="68"/>
      <c r="K62" s="85"/>
      <c r="L62" s="48"/>
      <c r="M62" s="48"/>
      <c r="N62" s="68"/>
      <c r="O62" s="85"/>
      <c r="P62" s="48"/>
      <c r="Q62" s="48"/>
      <c r="R62" s="68"/>
      <c r="S62" s="89"/>
      <c r="T62" s="48"/>
    </row>
    <row r="63" spans="1:20" ht="13.5" thickBot="1">
      <c r="A63" s="107" t="s">
        <v>31</v>
      </c>
      <c r="B63" s="108">
        <v>54419</v>
      </c>
      <c r="C63" s="109">
        <v>1.1</v>
      </c>
      <c r="D63" s="107">
        <v>38</v>
      </c>
      <c r="E63" s="107" t="s">
        <v>31</v>
      </c>
      <c r="F63" s="108">
        <v>81093</v>
      </c>
      <c r="G63" s="109">
        <v>0.3</v>
      </c>
      <c r="H63" s="107">
        <v>38</v>
      </c>
      <c r="I63" s="107" t="s">
        <v>31</v>
      </c>
      <c r="J63" s="108">
        <v>72087</v>
      </c>
      <c r="K63" s="109">
        <v>0.6</v>
      </c>
      <c r="L63" s="107">
        <v>38</v>
      </c>
      <c r="M63" s="107" t="s">
        <v>31</v>
      </c>
      <c r="N63" s="108">
        <v>207599</v>
      </c>
      <c r="O63" s="109">
        <v>0.6</v>
      </c>
      <c r="P63" s="107">
        <v>38</v>
      </c>
      <c r="Q63" s="107" t="s">
        <v>31</v>
      </c>
      <c r="R63" s="108">
        <v>691474</v>
      </c>
      <c r="S63" s="109">
        <v>-2.1</v>
      </c>
      <c r="T63" s="32">
        <v>38</v>
      </c>
    </row>
    <row r="64" ht="12.75" thickTop="1"/>
  </sheetData>
  <sheetProtection/>
  <mergeCells count="11">
    <mergeCell ref="Q35:R35"/>
    <mergeCell ref="M35:N35"/>
    <mergeCell ref="I35:J35"/>
    <mergeCell ref="E35:F35"/>
    <mergeCell ref="A35:B35"/>
    <mergeCell ref="A2:B2"/>
    <mergeCell ref="Q3:R3"/>
    <mergeCell ref="A3:B3"/>
    <mergeCell ref="E3:F3"/>
    <mergeCell ref="I3:J3"/>
    <mergeCell ref="M3:N3"/>
  </mergeCells>
  <printOptions/>
  <pageMargins left="0.75" right="0.75" top="1" bottom="1" header="0.5" footer="0.5"/>
  <pageSetup horizontalDpi="1200" verticalDpi="1200" orientation="portrait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63"/>
  <sheetViews>
    <sheetView zoomScalePageLayoutView="0" workbookViewId="0" topLeftCell="A13">
      <selection activeCell="A35" sqref="A35:B35"/>
    </sheetView>
  </sheetViews>
  <sheetFormatPr defaultColWidth="9.140625" defaultRowHeight="12.75"/>
  <cols>
    <col min="3" max="3" width="9.140625" style="86" customWidth="1"/>
    <col min="4" max="4" width="0" style="0" hidden="1" customWidth="1"/>
    <col min="7" max="7" width="9.140625" style="86" customWidth="1"/>
    <col min="8" max="8" width="9.140625" style="0" hidden="1" customWidth="1"/>
    <col min="11" max="11" width="9.140625" style="86" customWidth="1"/>
    <col min="12" max="12" width="0" style="0" hidden="1" customWidth="1"/>
    <col min="14" max="14" width="9.57421875" style="0" customWidth="1"/>
    <col min="15" max="15" width="9.140625" style="86" customWidth="1"/>
    <col min="16" max="16" width="0" style="0" hidden="1" customWidth="1"/>
    <col min="18" max="18" width="9.7109375" style="0" customWidth="1"/>
    <col min="19" max="19" width="9.140625" style="86" customWidth="1"/>
    <col min="20" max="20" width="0" style="0" hidden="1" customWidth="1"/>
  </cols>
  <sheetData>
    <row r="1" spans="1:5" ht="12">
      <c r="A1" s="16"/>
      <c r="E1" t="s">
        <v>387</v>
      </c>
    </row>
    <row r="2" spans="1:19" ht="12.75" customHeight="1">
      <c r="A2" s="193" t="s">
        <v>363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5"/>
    </row>
    <row r="3" spans="1:19" ht="12.75" customHeight="1">
      <c r="A3" s="198" t="s">
        <v>92</v>
      </c>
      <c r="B3" s="199"/>
      <c r="C3" s="82" t="s">
        <v>364</v>
      </c>
      <c r="D3" s="44"/>
      <c r="E3" s="198" t="s">
        <v>103</v>
      </c>
      <c r="F3" s="199"/>
      <c r="G3" s="82" t="s">
        <v>364</v>
      </c>
      <c r="H3" s="44"/>
      <c r="I3" s="198" t="s">
        <v>116</v>
      </c>
      <c r="J3" s="199"/>
      <c r="K3" s="82" t="s">
        <v>364</v>
      </c>
      <c r="L3" s="44"/>
      <c r="M3" s="198" t="s">
        <v>388</v>
      </c>
      <c r="N3" s="199"/>
      <c r="O3" s="82" t="s">
        <v>364</v>
      </c>
      <c r="P3" s="44"/>
      <c r="Q3" s="198" t="s">
        <v>127</v>
      </c>
      <c r="R3" s="199"/>
      <c r="S3" s="82" t="s">
        <v>364</v>
      </c>
    </row>
    <row r="4" spans="1:19" ht="12">
      <c r="A4" s="28"/>
      <c r="B4" s="28"/>
      <c r="C4" s="83"/>
      <c r="D4" s="28"/>
      <c r="E4" s="28"/>
      <c r="F4" s="28"/>
      <c r="G4" s="83"/>
      <c r="H4" s="28"/>
      <c r="I4" s="28"/>
      <c r="J4" s="28"/>
      <c r="K4" s="83"/>
      <c r="L4" s="28"/>
      <c r="M4" s="28"/>
      <c r="N4" s="28"/>
      <c r="O4" s="83"/>
      <c r="P4" s="28"/>
      <c r="Q4" s="28"/>
      <c r="R4" s="28"/>
      <c r="S4" s="83"/>
    </row>
    <row r="5" spans="1:20" ht="12" hidden="1">
      <c r="A5" s="28"/>
      <c r="B5" s="28" t="s">
        <v>366</v>
      </c>
      <c r="C5" s="83" t="s">
        <v>367</v>
      </c>
      <c r="D5" s="28" t="s">
        <v>57</v>
      </c>
      <c r="E5" s="28"/>
      <c r="F5" s="28" t="s">
        <v>366</v>
      </c>
      <c r="G5" s="83" t="s">
        <v>367</v>
      </c>
      <c r="H5" s="28" t="s">
        <v>57</v>
      </c>
      <c r="I5" s="28"/>
      <c r="J5" s="28" t="s">
        <v>366</v>
      </c>
      <c r="K5" s="83" t="s">
        <v>367</v>
      </c>
      <c r="L5" s="28" t="s">
        <v>57</v>
      </c>
      <c r="M5" s="28"/>
      <c r="N5" s="28" t="s">
        <v>366</v>
      </c>
      <c r="O5" s="83" t="s">
        <v>367</v>
      </c>
      <c r="P5" s="28" t="s">
        <v>57</v>
      </c>
      <c r="Q5" s="28"/>
      <c r="R5" s="28" t="s">
        <v>366</v>
      </c>
      <c r="S5" s="83" t="s">
        <v>367</v>
      </c>
      <c r="T5" s="55" t="s">
        <v>57</v>
      </c>
    </row>
    <row r="6" spans="1:20" ht="12">
      <c r="A6" s="28" t="s">
        <v>368</v>
      </c>
      <c r="B6" s="29">
        <v>44765</v>
      </c>
      <c r="C6" s="83">
        <v>2</v>
      </c>
      <c r="D6" s="28">
        <v>1</v>
      </c>
      <c r="E6" s="28" t="s">
        <v>368</v>
      </c>
      <c r="F6" s="29">
        <v>91057</v>
      </c>
      <c r="G6" s="83">
        <v>1.7</v>
      </c>
      <c r="H6" s="28">
        <v>1</v>
      </c>
      <c r="I6" s="28" t="s">
        <v>368</v>
      </c>
      <c r="J6" s="29">
        <v>43374</v>
      </c>
      <c r="K6" s="83">
        <v>2.4</v>
      </c>
      <c r="L6" s="28">
        <v>1</v>
      </c>
      <c r="M6" s="28" t="s">
        <v>368</v>
      </c>
      <c r="N6" s="29">
        <v>179195</v>
      </c>
      <c r="O6" s="83">
        <v>1.9</v>
      </c>
      <c r="P6" s="28">
        <v>1</v>
      </c>
      <c r="Q6" s="28" t="s">
        <v>368</v>
      </c>
      <c r="R6" s="29">
        <v>251679</v>
      </c>
      <c r="S6" s="83">
        <v>2.1</v>
      </c>
      <c r="T6" s="28">
        <v>1</v>
      </c>
    </row>
    <row r="7" spans="1:20" ht="12">
      <c r="A7" s="28" t="s">
        <v>369</v>
      </c>
      <c r="B7" s="29">
        <v>41171</v>
      </c>
      <c r="C7" s="83">
        <v>1.8</v>
      </c>
      <c r="D7" s="28">
        <v>2</v>
      </c>
      <c r="E7" s="28" t="s">
        <v>369</v>
      </c>
      <c r="F7" s="29">
        <v>84935</v>
      </c>
      <c r="G7" s="83">
        <v>1.4</v>
      </c>
      <c r="H7" s="28">
        <v>2</v>
      </c>
      <c r="I7" s="28" t="s">
        <v>369</v>
      </c>
      <c r="J7" s="29">
        <v>40006</v>
      </c>
      <c r="K7" s="83">
        <v>1.8</v>
      </c>
      <c r="L7" s="28">
        <v>2</v>
      </c>
      <c r="M7" s="28" t="s">
        <v>369</v>
      </c>
      <c r="N7" s="29">
        <v>166112</v>
      </c>
      <c r="O7" s="83">
        <v>1.6</v>
      </c>
      <c r="P7" s="28">
        <v>2</v>
      </c>
      <c r="Q7" s="28" t="s">
        <v>369</v>
      </c>
      <c r="R7" s="29">
        <v>233688</v>
      </c>
      <c r="S7" s="83">
        <v>1.9</v>
      </c>
      <c r="T7" s="28">
        <v>2</v>
      </c>
    </row>
    <row r="8" spans="1:20" ht="12.75" thickBot="1">
      <c r="A8" s="28" t="s">
        <v>370</v>
      </c>
      <c r="B8" s="29">
        <v>37882</v>
      </c>
      <c r="C8" s="83">
        <v>-21.4</v>
      </c>
      <c r="D8" s="28">
        <v>3</v>
      </c>
      <c r="E8" s="28" t="s">
        <v>370</v>
      </c>
      <c r="F8" s="29">
        <v>78689</v>
      </c>
      <c r="G8" s="83">
        <v>-19.7</v>
      </c>
      <c r="H8" s="28">
        <v>3</v>
      </c>
      <c r="I8" s="28" t="s">
        <v>370</v>
      </c>
      <c r="J8" s="29">
        <v>38120</v>
      </c>
      <c r="K8" s="83">
        <v>-17.6</v>
      </c>
      <c r="L8" s="28">
        <v>3</v>
      </c>
      <c r="M8" s="28" t="s">
        <v>370</v>
      </c>
      <c r="N8" s="29">
        <v>154691</v>
      </c>
      <c r="O8" s="83">
        <v>-19.6</v>
      </c>
      <c r="P8" s="28">
        <v>3</v>
      </c>
      <c r="Q8" s="28" t="s">
        <v>370</v>
      </c>
      <c r="R8" s="29">
        <v>220982</v>
      </c>
      <c r="S8" s="83">
        <v>-18.9</v>
      </c>
      <c r="T8" s="28">
        <v>3</v>
      </c>
    </row>
    <row r="9" spans="1:20" ht="12.75">
      <c r="A9" s="104" t="s">
        <v>371</v>
      </c>
      <c r="B9" s="105">
        <v>123817</v>
      </c>
      <c r="C9" s="106">
        <v>-6.6</v>
      </c>
      <c r="D9" s="104">
        <v>4</v>
      </c>
      <c r="E9" s="104" t="s">
        <v>371</v>
      </c>
      <c r="F9" s="105">
        <v>254681</v>
      </c>
      <c r="G9" s="106">
        <v>-6.1</v>
      </c>
      <c r="H9" s="104">
        <v>4</v>
      </c>
      <c r="I9" s="104" t="s">
        <v>371</v>
      </c>
      <c r="J9" s="105">
        <v>121500</v>
      </c>
      <c r="K9" s="106">
        <v>-5</v>
      </c>
      <c r="L9" s="104">
        <v>4</v>
      </c>
      <c r="M9" s="104" t="s">
        <v>371</v>
      </c>
      <c r="N9" s="105">
        <v>499998</v>
      </c>
      <c r="O9" s="106">
        <v>-6</v>
      </c>
      <c r="P9" s="104">
        <v>4</v>
      </c>
      <c r="Q9" s="104" t="s">
        <v>371</v>
      </c>
      <c r="R9" s="105">
        <v>706350</v>
      </c>
      <c r="S9" s="106">
        <v>-5.6</v>
      </c>
      <c r="T9" s="31">
        <v>4</v>
      </c>
    </row>
    <row r="10" spans="1:23" ht="12">
      <c r="A10" s="45"/>
      <c r="B10" s="67"/>
      <c r="C10" s="84"/>
      <c r="D10" s="46"/>
      <c r="E10" s="46"/>
      <c r="F10" s="67"/>
      <c r="G10" s="84"/>
      <c r="H10" s="46"/>
      <c r="I10" s="46"/>
      <c r="J10" s="67"/>
      <c r="K10" s="84"/>
      <c r="L10" s="46"/>
      <c r="M10" s="46"/>
      <c r="N10" s="67"/>
      <c r="O10" s="84"/>
      <c r="P10" s="46"/>
      <c r="Q10" s="46"/>
      <c r="R10" s="67"/>
      <c r="S10" s="88"/>
      <c r="T10" s="46"/>
      <c r="U10" s="76"/>
      <c r="V10" s="76"/>
      <c r="W10" s="76"/>
    </row>
    <row r="11" spans="1:23" ht="12">
      <c r="A11" s="47"/>
      <c r="B11" s="68"/>
      <c r="C11" s="85"/>
      <c r="D11" s="48"/>
      <c r="E11" s="48"/>
      <c r="F11" s="68"/>
      <c r="G11" s="85"/>
      <c r="H11" s="48"/>
      <c r="I11" s="48"/>
      <c r="J11" s="68"/>
      <c r="K11" s="85"/>
      <c r="L11" s="48"/>
      <c r="M11" s="48"/>
      <c r="N11" s="68"/>
      <c r="O11" s="85"/>
      <c r="P11" s="48"/>
      <c r="Q11" s="48"/>
      <c r="R11" s="68"/>
      <c r="S11" s="89"/>
      <c r="T11" s="48"/>
      <c r="U11" s="76"/>
      <c r="V11" s="76"/>
      <c r="W11" s="76"/>
    </row>
    <row r="12" spans="1:20" ht="12">
      <c r="A12" s="28" t="s">
        <v>372</v>
      </c>
      <c r="B12" s="29">
        <v>26744</v>
      </c>
      <c r="C12" s="83">
        <v>-44.8</v>
      </c>
      <c r="D12" s="28">
        <v>5</v>
      </c>
      <c r="E12" s="28" t="s">
        <v>372</v>
      </c>
      <c r="F12" s="29">
        <v>58580</v>
      </c>
      <c r="G12" s="83">
        <v>-40.8</v>
      </c>
      <c r="H12" s="28">
        <v>5</v>
      </c>
      <c r="I12" s="28" t="s">
        <v>372</v>
      </c>
      <c r="J12" s="29">
        <v>29193</v>
      </c>
      <c r="K12" s="83">
        <v>-38.1</v>
      </c>
      <c r="L12" s="28">
        <v>5</v>
      </c>
      <c r="M12" s="28" t="s">
        <v>372</v>
      </c>
      <c r="N12" s="29">
        <v>114517</v>
      </c>
      <c r="O12" s="83">
        <v>-41.2</v>
      </c>
      <c r="P12" s="28">
        <v>5</v>
      </c>
      <c r="Q12" s="28" t="s">
        <v>372</v>
      </c>
      <c r="R12" s="29">
        <v>165952</v>
      </c>
      <c r="S12" s="83">
        <v>-40.1</v>
      </c>
      <c r="T12" s="28">
        <v>5</v>
      </c>
    </row>
    <row r="13" spans="1:20" ht="12">
      <c r="A13" s="28" t="s">
        <v>373</v>
      </c>
      <c r="B13" s="29">
        <v>34972</v>
      </c>
      <c r="C13" s="83">
        <v>-30.5</v>
      </c>
      <c r="D13" s="28">
        <v>6</v>
      </c>
      <c r="E13" s="28" t="s">
        <v>373</v>
      </c>
      <c r="F13" s="29">
        <v>73603</v>
      </c>
      <c r="G13" s="83">
        <v>-26.6</v>
      </c>
      <c r="H13" s="28">
        <v>6</v>
      </c>
      <c r="I13" s="28" t="s">
        <v>373</v>
      </c>
      <c r="J13" s="29">
        <v>36400</v>
      </c>
      <c r="K13" s="83">
        <v>-24</v>
      </c>
      <c r="L13" s="28">
        <v>6</v>
      </c>
      <c r="M13" s="28" t="s">
        <v>373</v>
      </c>
      <c r="N13" s="29">
        <v>144975</v>
      </c>
      <c r="O13" s="83">
        <v>-27</v>
      </c>
      <c r="P13" s="28">
        <v>6</v>
      </c>
      <c r="Q13" s="28" t="s">
        <v>373</v>
      </c>
      <c r="R13" s="29">
        <v>212784</v>
      </c>
      <c r="S13" s="83">
        <v>-25.5</v>
      </c>
      <c r="T13" s="28">
        <v>6</v>
      </c>
    </row>
    <row r="14" spans="1:20" ht="12.75" thickBot="1">
      <c r="A14" s="28" t="s">
        <v>374</v>
      </c>
      <c r="B14" s="29">
        <v>42433</v>
      </c>
      <c r="C14" s="83">
        <v>-17.1</v>
      </c>
      <c r="D14" s="28">
        <v>7</v>
      </c>
      <c r="E14" s="28" t="s">
        <v>374</v>
      </c>
      <c r="F14" s="29">
        <v>84791</v>
      </c>
      <c r="G14" s="83">
        <v>-13.6</v>
      </c>
      <c r="H14" s="28">
        <v>7</v>
      </c>
      <c r="I14" s="28" t="s">
        <v>374</v>
      </c>
      <c r="J14" s="29">
        <v>41409</v>
      </c>
      <c r="K14" s="83">
        <v>-11.7</v>
      </c>
      <c r="L14" s="28">
        <v>7</v>
      </c>
      <c r="M14" s="28" t="s">
        <v>374</v>
      </c>
      <c r="N14" s="29">
        <v>168634</v>
      </c>
      <c r="O14" s="83">
        <v>-14.1</v>
      </c>
      <c r="P14" s="28">
        <v>7</v>
      </c>
      <c r="Q14" s="28" t="s">
        <v>374</v>
      </c>
      <c r="R14" s="29">
        <v>247332</v>
      </c>
      <c r="S14" s="83">
        <v>-13</v>
      </c>
      <c r="T14" s="28">
        <v>7</v>
      </c>
    </row>
    <row r="15" spans="1:20" ht="12.75">
      <c r="A15" s="104" t="s">
        <v>375</v>
      </c>
      <c r="B15" s="105">
        <v>104149</v>
      </c>
      <c r="C15" s="106">
        <v>-30.5</v>
      </c>
      <c r="D15" s="104">
        <v>8</v>
      </c>
      <c r="E15" s="104" t="s">
        <v>375</v>
      </c>
      <c r="F15" s="105">
        <v>216974</v>
      </c>
      <c r="G15" s="106">
        <v>-27.1</v>
      </c>
      <c r="H15" s="104">
        <v>8</v>
      </c>
      <c r="I15" s="104" t="s">
        <v>375</v>
      </c>
      <c r="J15" s="105">
        <v>107003</v>
      </c>
      <c r="K15" s="106">
        <v>-24.6</v>
      </c>
      <c r="L15" s="104">
        <v>8</v>
      </c>
      <c r="M15" s="104" t="s">
        <v>375</v>
      </c>
      <c r="N15" s="105">
        <v>428126</v>
      </c>
      <c r="O15" s="106">
        <v>-27.4</v>
      </c>
      <c r="P15" s="104">
        <v>8</v>
      </c>
      <c r="Q15" s="104" t="s">
        <v>375</v>
      </c>
      <c r="R15" s="105">
        <v>626069</v>
      </c>
      <c r="S15" s="106">
        <v>-26.1</v>
      </c>
      <c r="T15" s="31">
        <v>8</v>
      </c>
    </row>
    <row r="16" spans="1:20" ht="12">
      <c r="A16" s="28" t="s">
        <v>376</v>
      </c>
      <c r="B16" s="29">
        <v>227966</v>
      </c>
      <c r="C16" s="83">
        <v>-19.3</v>
      </c>
      <c r="D16" s="28">
        <v>9</v>
      </c>
      <c r="E16" s="28" t="s">
        <v>376</v>
      </c>
      <c r="F16" s="29">
        <v>471655</v>
      </c>
      <c r="G16" s="83">
        <v>-17.1</v>
      </c>
      <c r="H16" s="28">
        <v>9</v>
      </c>
      <c r="I16" s="28" t="s">
        <v>376</v>
      </c>
      <c r="J16" s="29">
        <v>228503</v>
      </c>
      <c r="K16" s="83">
        <v>-15.3</v>
      </c>
      <c r="L16" s="28">
        <v>9</v>
      </c>
      <c r="M16" s="28" t="s">
        <v>376</v>
      </c>
      <c r="N16" s="29">
        <v>928124</v>
      </c>
      <c r="O16" s="83">
        <v>-17.2</v>
      </c>
      <c r="P16" s="28">
        <v>9</v>
      </c>
      <c r="Q16" s="28" t="s">
        <v>376</v>
      </c>
      <c r="R16" s="29">
        <v>1332418</v>
      </c>
      <c r="S16" s="83">
        <v>-16.5</v>
      </c>
      <c r="T16" s="28">
        <v>9</v>
      </c>
    </row>
    <row r="17" spans="1:23" ht="12">
      <c r="A17" s="45"/>
      <c r="B17" s="67"/>
      <c r="C17" s="84"/>
      <c r="D17" s="46"/>
      <c r="E17" s="46"/>
      <c r="F17" s="67"/>
      <c r="G17" s="84"/>
      <c r="H17" s="46"/>
      <c r="I17" s="46"/>
      <c r="J17" s="67"/>
      <c r="K17" s="84"/>
      <c r="L17" s="46"/>
      <c r="M17" s="46"/>
      <c r="N17" s="67"/>
      <c r="O17" s="84"/>
      <c r="P17" s="46"/>
      <c r="Q17" s="46"/>
      <c r="R17" s="67"/>
      <c r="S17" s="88"/>
      <c r="T17" s="46"/>
      <c r="U17" s="76"/>
      <c r="V17" s="76"/>
      <c r="W17" s="76"/>
    </row>
    <row r="18" spans="1:23" ht="12">
      <c r="A18" s="47"/>
      <c r="B18" s="68"/>
      <c r="C18" s="85"/>
      <c r="D18" s="48"/>
      <c r="E18" s="48"/>
      <c r="F18" s="68"/>
      <c r="G18" s="85"/>
      <c r="H18" s="48"/>
      <c r="I18" s="48"/>
      <c r="J18" s="68"/>
      <c r="K18" s="85"/>
      <c r="L18" s="48"/>
      <c r="M18" s="48"/>
      <c r="N18" s="68"/>
      <c r="O18" s="85"/>
      <c r="P18" s="48"/>
      <c r="Q18" s="48"/>
      <c r="R18" s="68"/>
      <c r="S18" s="89"/>
      <c r="T18" s="48"/>
      <c r="U18" s="76"/>
      <c r="V18" s="76"/>
      <c r="W18" s="76"/>
    </row>
    <row r="19" spans="1:20" ht="12">
      <c r="A19" s="28" t="s">
        <v>377</v>
      </c>
      <c r="B19" s="29">
        <v>42425</v>
      </c>
      <c r="C19" s="83">
        <v>-14.7</v>
      </c>
      <c r="D19" s="28">
        <v>10</v>
      </c>
      <c r="E19" s="28" t="s">
        <v>377</v>
      </c>
      <c r="F19" s="29">
        <v>88961</v>
      </c>
      <c r="G19" s="83">
        <v>-11.7</v>
      </c>
      <c r="H19" s="28">
        <v>10</v>
      </c>
      <c r="I19" s="28" t="s">
        <v>377</v>
      </c>
      <c r="J19" s="29">
        <v>43278</v>
      </c>
      <c r="K19" s="83">
        <v>-10.8</v>
      </c>
      <c r="L19" s="28">
        <v>10</v>
      </c>
      <c r="M19" s="28" t="s">
        <v>377</v>
      </c>
      <c r="N19" s="29">
        <v>174663</v>
      </c>
      <c r="O19" s="83">
        <v>-12.2</v>
      </c>
      <c r="P19" s="28">
        <v>10</v>
      </c>
      <c r="Q19" s="28" t="s">
        <v>377</v>
      </c>
      <c r="R19" s="29">
        <v>260098</v>
      </c>
      <c r="S19" s="83">
        <v>-11.2</v>
      </c>
      <c r="T19" s="28">
        <v>10</v>
      </c>
    </row>
    <row r="20" spans="1:20" ht="12">
      <c r="A20" s="28" t="s">
        <v>378</v>
      </c>
      <c r="B20" s="29">
        <v>42045</v>
      </c>
      <c r="C20" s="83">
        <v>-15.8</v>
      </c>
      <c r="D20" s="28">
        <v>11</v>
      </c>
      <c r="E20" s="28" t="s">
        <v>378</v>
      </c>
      <c r="F20" s="29">
        <v>87995</v>
      </c>
      <c r="G20" s="83">
        <v>-11.7</v>
      </c>
      <c r="H20" s="28">
        <v>11</v>
      </c>
      <c r="I20" s="28" t="s">
        <v>378</v>
      </c>
      <c r="J20" s="29">
        <v>41168</v>
      </c>
      <c r="K20" s="83">
        <v>-11.9</v>
      </c>
      <c r="L20" s="28">
        <v>11</v>
      </c>
      <c r="M20" s="28" t="s">
        <v>378</v>
      </c>
      <c r="N20" s="29">
        <v>171208</v>
      </c>
      <c r="O20" s="83">
        <v>-12.8</v>
      </c>
      <c r="P20" s="28">
        <v>11</v>
      </c>
      <c r="Q20" s="28" t="s">
        <v>378</v>
      </c>
      <c r="R20" s="29">
        <v>252774</v>
      </c>
      <c r="S20" s="83">
        <v>-11.8</v>
      </c>
      <c r="T20" s="28">
        <v>11</v>
      </c>
    </row>
    <row r="21" spans="1:20" ht="12.75" thickBot="1">
      <c r="A21" s="28" t="s">
        <v>379</v>
      </c>
      <c r="B21" s="29">
        <v>42297</v>
      </c>
      <c r="C21" s="83">
        <v>-10.8</v>
      </c>
      <c r="D21" s="28">
        <v>12</v>
      </c>
      <c r="E21" s="28" t="s">
        <v>379</v>
      </c>
      <c r="F21" s="29">
        <v>85673</v>
      </c>
      <c r="G21" s="83">
        <v>-9.3</v>
      </c>
      <c r="H21" s="28">
        <v>12</v>
      </c>
      <c r="I21" s="28" t="s">
        <v>379</v>
      </c>
      <c r="J21" s="29">
        <v>40639</v>
      </c>
      <c r="K21" s="83">
        <v>-8.7</v>
      </c>
      <c r="L21" s="28">
        <v>12</v>
      </c>
      <c r="M21" s="28" t="s">
        <v>379</v>
      </c>
      <c r="N21" s="29">
        <v>168610</v>
      </c>
      <c r="O21" s="83">
        <v>-9.5</v>
      </c>
      <c r="P21" s="28">
        <v>12</v>
      </c>
      <c r="Q21" s="28" t="s">
        <v>379</v>
      </c>
      <c r="R21" s="29">
        <v>247208</v>
      </c>
      <c r="S21" s="83">
        <v>-8.1</v>
      </c>
      <c r="T21" s="28">
        <v>12</v>
      </c>
    </row>
    <row r="22" spans="1:20" ht="12.75">
      <c r="A22" s="104" t="s">
        <v>380</v>
      </c>
      <c r="B22" s="105">
        <v>126767</v>
      </c>
      <c r="C22" s="106">
        <v>-13.8</v>
      </c>
      <c r="D22" s="104">
        <v>13</v>
      </c>
      <c r="E22" s="104" t="s">
        <v>380</v>
      </c>
      <c r="F22" s="105">
        <v>262629</v>
      </c>
      <c r="G22" s="106">
        <v>-10.9</v>
      </c>
      <c r="H22" s="104">
        <v>13</v>
      </c>
      <c r="I22" s="104" t="s">
        <v>380</v>
      </c>
      <c r="J22" s="105">
        <v>125086</v>
      </c>
      <c r="K22" s="106">
        <v>-10.5</v>
      </c>
      <c r="L22" s="104">
        <v>13</v>
      </c>
      <c r="M22" s="104" t="s">
        <v>380</v>
      </c>
      <c r="N22" s="105">
        <v>514482</v>
      </c>
      <c r="O22" s="106">
        <v>-11.6</v>
      </c>
      <c r="P22" s="104">
        <v>13</v>
      </c>
      <c r="Q22" s="104" t="s">
        <v>380</v>
      </c>
      <c r="R22" s="105">
        <v>760080</v>
      </c>
      <c r="S22" s="106">
        <v>-10.4</v>
      </c>
      <c r="T22" s="31">
        <v>13</v>
      </c>
    </row>
    <row r="23" spans="1:23" ht="12">
      <c r="A23" s="45"/>
      <c r="B23" s="67"/>
      <c r="C23" s="84"/>
      <c r="D23" s="46"/>
      <c r="E23" s="46"/>
      <c r="F23" s="67"/>
      <c r="G23" s="84"/>
      <c r="H23" s="46"/>
      <c r="I23" s="46"/>
      <c r="J23" s="67"/>
      <c r="K23" s="84"/>
      <c r="L23" s="46"/>
      <c r="M23" s="46"/>
      <c r="N23" s="67"/>
      <c r="O23" s="84"/>
      <c r="P23" s="46"/>
      <c r="Q23" s="46"/>
      <c r="R23" s="67"/>
      <c r="S23" s="88"/>
      <c r="T23" s="46"/>
      <c r="U23" s="76"/>
      <c r="V23" s="76"/>
      <c r="W23" s="76"/>
    </row>
    <row r="24" spans="1:23" ht="12">
      <c r="A24" s="47"/>
      <c r="B24" s="68"/>
      <c r="C24" s="85"/>
      <c r="D24" s="48"/>
      <c r="E24" s="48"/>
      <c r="F24" s="68"/>
      <c r="G24" s="85"/>
      <c r="H24" s="48"/>
      <c r="I24" s="48"/>
      <c r="J24" s="68"/>
      <c r="K24" s="85"/>
      <c r="L24" s="48"/>
      <c r="M24" s="48"/>
      <c r="N24" s="68"/>
      <c r="O24" s="85"/>
      <c r="P24" s="48"/>
      <c r="Q24" s="48"/>
      <c r="R24" s="68"/>
      <c r="S24" s="89"/>
      <c r="T24" s="48"/>
      <c r="U24" s="76"/>
      <c r="V24" s="76"/>
      <c r="W24" s="76"/>
    </row>
    <row r="25" spans="1:20" ht="12">
      <c r="A25" s="28" t="s">
        <v>381</v>
      </c>
      <c r="B25" s="29">
        <v>43829</v>
      </c>
      <c r="C25" s="83">
        <v>-10.9</v>
      </c>
      <c r="D25" s="28">
        <v>14</v>
      </c>
      <c r="E25" s="28" t="s">
        <v>381</v>
      </c>
      <c r="F25" s="29">
        <v>91479</v>
      </c>
      <c r="G25" s="83">
        <v>-9.7</v>
      </c>
      <c r="H25" s="28">
        <v>14</v>
      </c>
      <c r="I25" s="28" t="s">
        <v>381</v>
      </c>
      <c r="J25" s="29">
        <v>42272</v>
      </c>
      <c r="K25" s="83">
        <v>-9</v>
      </c>
      <c r="L25" s="28">
        <v>14</v>
      </c>
      <c r="M25" s="28" t="s">
        <v>381</v>
      </c>
      <c r="N25" s="29">
        <v>177580</v>
      </c>
      <c r="O25" s="83">
        <v>-9.8</v>
      </c>
      <c r="P25" s="28">
        <v>14</v>
      </c>
      <c r="Q25" s="28" t="s">
        <v>381</v>
      </c>
      <c r="R25" s="29">
        <v>259076</v>
      </c>
      <c r="S25" s="83">
        <v>-8.4</v>
      </c>
      <c r="T25" s="28">
        <v>14</v>
      </c>
    </row>
    <row r="26" spans="1:20" ht="12">
      <c r="A26" s="28" t="s">
        <v>382</v>
      </c>
      <c r="B26" s="29">
        <v>40991</v>
      </c>
      <c r="C26" s="83">
        <v>-13.3</v>
      </c>
      <c r="D26" s="28">
        <v>15</v>
      </c>
      <c r="E26" s="28" t="s">
        <v>382</v>
      </c>
      <c r="F26" s="29">
        <v>81599</v>
      </c>
      <c r="G26" s="83">
        <v>-11.9</v>
      </c>
      <c r="H26" s="28">
        <v>15</v>
      </c>
      <c r="I26" s="28" t="s">
        <v>382</v>
      </c>
      <c r="J26" s="29">
        <v>39279</v>
      </c>
      <c r="K26" s="83">
        <v>-10.5</v>
      </c>
      <c r="L26" s="28">
        <v>15</v>
      </c>
      <c r="M26" s="28" t="s">
        <v>382</v>
      </c>
      <c r="N26" s="29">
        <v>161869</v>
      </c>
      <c r="O26" s="83">
        <v>-11.9</v>
      </c>
      <c r="P26" s="28">
        <v>15</v>
      </c>
      <c r="Q26" s="28" t="s">
        <v>382</v>
      </c>
      <c r="R26" s="29">
        <v>233606</v>
      </c>
      <c r="S26" s="83">
        <v>-10.7</v>
      </c>
      <c r="T26" s="28">
        <v>15</v>
      </c>
    </row>
    <row r="27" spans="1:20" ht="12.75" thickBot="1">
      <c r="A27" s="28" t="s">
        <v>383</v>
      </c>
      <c r="B27" s="29">
        <v>42728</v>
      </c>
      <c r="C27" s="83">
        <v>-13.4</v>
      </c>
      <c r="D27" s="28">
        <v>16</v>
      </c>
      <c r="E27" s="28" t="s">
        <v>383</v>
      </c>
      <c r="F27" s="29">
        <v>86771</v>
      </c>
      <c r="G27" s="83">
        <v>-11.1</v>
      </c>
      <c r="H27" s="28">
        <v>16</v>
      </c>
      <c r="I27" s="28" t="s">
        <v>383</v>
      </c>
      <c r="J27" s="29">
        <v>42501</v>
      </c>
      <c r="K27" s="83">
        <v>-7.9</v>
      </c>
      <c r="L27" s="28">
        <v>16</v>
      </c>
      <c r="M27" s="28" t="s">
        <v>383</v>
      </c>
      <c r="N27" s="29">
        <v>172000</v>
      </c>
      <c r="O27" s="83">
        <v>-10.9</v>
      </c>
      <c r="P27" s="28">
        <v>16</v>
      </c>
      <c r="Q27" s="28" t="s">
        <v>383</v>
      </c>
      <c r="R27" s="29">
        <v>244182</v>
      </c>
      <c r="S27" s="83">
        <v>-10.3</v>
      </c>
      <c r="T27" s="28">
        <v>16</v>
      </c>
    </row>
    <row r="28" spans="1:20" ht="12.75">
      <c r="A28" s="104" t="s">
        <v>384</v>
      </c>
      <c r="B28" s="105">
        <v>127548</v>
      </c>
      <c r="C28" s="106">
        <v>-12.5</v>
      </c>
      <c r="D28" s="104">
        <v>17</v>
      </c>
      <c r="E28" s="104" t="s">
        <v>384</v>
      </c>
      <c r="F28" s="105">
        <v>259850</v>
      </c>
      <c r="G28" s="106">
        <v>-10.9</v>
      </c>
      <c r="H28" s="104">
        <v>17</v>
      </c>
      <c r="I28" s="104" t="s">
        <v>384</v>
      </c>
      <c r="J28" s="105">
        <v>124052</v>
      </c>
      <c r="K28" s="106">
        <v>-9.1</v>
      </c>
      <c r="L28" s="104">
        <v>17</v>
      </c>
      <c r="M28" s="104" t="s">
        <v>384</v>
      </c>
      <c r="N28" s="105">
        <v>511450</v>
      </c>
      <c r="O28" s="106">
        <v>-10.9</v>
      </c>
      <c r="P28" s="104">
        <v>17</v>
      </c>
      <c r="Q28" s="104" t="s">
        <v>384</v>
      </c>
      <c r="R28" s="105">
        <v>736865</v>
      </c>
      <c r="S28" s="106">
        <v>-9.8</v>
      </c>
      <c r="T28" s="31">
        <v>17</v>
      </c>
    </row>
    <row r="29" spans="1:20" ht="12.75" thickBot="1">
      <c r="A29" s="114" t="s">
        <v>385</v>
      </c>
      <c r="B29" s="115">
        <v>254315</v>
      </c>
      <c r="C29" s="116">
        <v>-13.2</v>
      </c>
      <c r="D29" s="114">
        <v>18</v>
      </c>
      <c r="E29" s="114" t="s">
        <v>385</v>
      </c>
      <c r="F29" s="115">
        <v>522479</v>
      </c>
      <c r="G29" s="116">
        <v>-10.9</v>
      </c>
      <c r="H29" s="114">
        <v>18</v>
      </c>
      <c r="I29" s="114" t="s">
        <v>385</v>
      </c>
      <c r="J29" s="115">
        <v>249138</v>
      </c>
      <c r="K29" s="116">
        <v>-9.8</v>
      </c>
      <c r="L29" s="114">
        <v>18</v>
      </c>
      <c r="M29" s="114" t="s">
        <v>385</v>
      </c>
      <c r="N29" s="115">
        <v>1025932</v>
      </c>
      <c r="O29" s="116">
        <v>-11.2</v>
      </c>
      <c r="P29" s="114">
        <v>18</v>
      </c>
      <c r="Q29" s="114" t="s">
        <v>385</v>
      </c>
      <c r="R29" s="115">
        <v>1496944</v>
      </c>
      <c r="S29" s="116">
        <v>-10.1</v>
      </c>
      <c r="T29" s="28">
        <v>18</v>
      </c>
    </row>
    <row r="30" spans="1:23" ht="12.75" thickTop="1">
      <c r="A30" s="110"/>
      <c r="B30" s="111"/>
      <c r="C30" s="112"/>
      <c r="D30" s="76"/>
      <c r="E30" s="76"/>
      <c r="F30" s="111"/>
      <c r="G30" s="112"/>
      <c r="H30" s="76"/>
      <c r="I30" s="76"/>
      <c r="J30" s="111"/>
      <c r="K30" s="112"/>
      <c r="L30" s="76"/>
      <c r="M30" s="76"/>
      <c r="N30" s="111"/>
      <c r="O30" s="112"/>
      <c r="P30" s="76"/>
      <c r="Q30" s="76"/>
      <c r="R30" s="111"/>
      <c r="S30" s="113"/>
      <c r="T30" s="46"/>
      <c r="U30" s="76"/>
      <c r="V30" s="76"/>
      <c r="W30" s="76"/>
    </row>
    <row r="31" spans="1:23" ht="12">
      <c r="A31" s="47"/>
      <c r="B31" s="68"/>
      <c r="C31" s="85"/>
      <c r="D31" s="48"/>
      <c r="E31" s="48"/>
      <c r="F31" s="68"/>
      <c r="G31" s="85"/>
      <c r="H31" s="48"/>
      <c r="I31" s="48"/>
      <c r="J31" s="68"/>
      <c r="K31" s="85"/>
      <c r="L31" s="48"/>
      <c r="M31" s="48"/>
      <c r="N31" s="68"/>
      <c r="O31" s="85"/>
      <c r="P31" s="48"/>
      <c r="Q31" s="48"/>
      <c r="R31" s="68"/>
      <c r="S31" s="89"/>
      <c r="T31" s="48"/>
      <c r="U31" s="76"/>
      <c r="V31" s="76"/>
      <c r="W31" s="76"/>
    </row>
    <row r="32" spans="1:20" ht="13.5" thickBot="1">
      <c r="A32" s="107" t="s">
        <v>31</v>
      </c>
      <c r="B32" s="108">
        <v>482281</v>
      </c>
      <c r="C32" s="109">
        <v>-16.2</v>
      </c>
      <c r="D32" s="107">
        <v>19</v>
      </c>
      <c r="E32" s="107" t="s">
        <v>31</v>
      </c>
      <c r="F32" s="108">
        <v>994134</v>
      </c>
      <c r="G32" s="109">
        <v>-13.9</v>
      </c>
      <c r="H32" s="107">
        <v>19</v>
      </c>
      <c r="I32" s="107" t="s">
        <v>31</v>
      </c>
      <c r="J32" s="108">
        <v>477640</v>
      </c>
      <c r="K32" s="109">
        <v>-12.5</v>
      </c>
      <c r="L32" s="107">
        <v>19</v>
      </c>
      <c r="M32" s="107" t="s">
        <v>31</v>
      </c>
      <c r="N32" s="108">
        <v>1954055</v>
      </c>
      <c r="O32" s="109">
        <v>-14.2</v>
      </c>
      <c r="P32" s="107">
        <v>19</v>
      </c>
      <c r="Q32" s="107" t="s">
        <v>31</v>
      </c>
      <c r="R32" s="108">
        <v>2829363</v>
      </c>
      <c r="S32" s="109">
        <v>-13.2</v>
      </c>
      <c r="T32" s="32">
        <v>19</v>
      </c>
    </row>
    <row r="33" spans="1:18" ht="12.75" thickTop="1">
      <c r="A33" s="16"/>
      <c r="B33" s="69"/>
      <c r="F33" s="69"/>
      <c r="J33" s="69"/>
      <c r="N33" s="69"/>
      <c r="R33" s="69"/>
    </row>
    <row r="34" spans="1:20" ht="12.75" customHeight="1">
      <c r="A34" s="49" t="s">
        <v>386</v>
      </c>
      <c r="B34" s="70"/>
      <c r="C34" s="87"/>
      <c r="D34" s="50"/>
      <c r="E34" s="50"/>
      <c r="F34" s="70"/>
      <c r="G34" s="87"/>
      <c r="H34" s="50"/>
      <c r="I34" s="50"/>
      <c r="J34" s="70"/>
      <c r="K34" s="87"/>
      <c r="L34" s="50"/>
      <c r="M34" s="50"/>
      <c r="N34" s="70"/>
      <c r="O34" s="87"/>
      <c r="P34" s="50"/>
      <c r="Q34" s="50"/>
      <c r="R34" s="70"/>
      <c r="S34" s="90"/>
      <c r="T34" s="50"/>
    </row>
    <row r="35" spans="1:20" ht="12.75" customHeight="1">
      <c r="A35" s="200" t="s">
        <v>92</v>
      </c>
      <c r="B35" s="201"/>
      <c r="C35" s="82" t="s">
        <v>364</v>
      </c>
      <c r="D35" s="44"/>
      <c r="E35" s="54" t="s">
        <v>103</v>
      </c>
      <c r="F35" s="71"/>
      <c r="G35" s="82" t="s">
        <v>364</v>
      </c>
      <c r="H35" s="44"/>
      <c r="I35" s="54" t="s">
        <v>116</v>
      </c>
      <c r="J35" s="71"/>
      <c r="K35" s="82" t="s">
        <v>364</v>
      </c>
      <c r="L35" s="44"/>
      <c r="M35" s="54" t="s">
        <v>388</v>
      </c>
      <c r="N35" s="71"/>
      <c r="O35" s="82" t="s">
        <v>364</v>
      </c>
      <c r="P35" s="44"/>
      <c r="Q35" s="54" t="s">
        <v>127</v>
      </c>
      <c r="R35" s="71"/>
      <c r="S35" s="82" t="s">
        <v>364</v>
      </c>
      <c r="T35" s="44"/>
    </row>
    <row r="36" spans="1:20" ht="12">
      <c r="A36" s="28"/>
      <c r="B36" s="29"/>
      <c r="C36" s="83"/>
      <c r="D36" s="28"/>
      <c r="E36" s="28"/>
      <c r="F36" s="29"/>
      <c r="G36" s="83"/>
      <c r="H36" s="28"/>
      <c r="I36" s="28"/>
      <c r="J36" s="29"/>
      <c r="K36" s="83"/>
      <c r="L36" s="28"/>
      <c r="M36" s="28"/>
      <c r="N36" s="29"/>
      <c r="O36" s="83"/>
      <c r="P36" s="28"/>
      <c r="Q36" s="28"/>
      <c r="R36" s="29"/>
      <c r="S36" s="83"/>
      <c r="T36" s="28"/>
    </row>
    <row r="37" spans="1:20" ht="12">
      <c r="A37" s="28" t="s">
        <v>368</v>
      </c>
      <c r="B37" s="29">
        <v>38423</v>
      </c>
      <c r="C37" s="83">
        <v>-14.2</v>
      </c>
      <c r="D37" s="28">
        <v>20</v>
      </c>
      <c r="E37" s="28" t="s">
        <v>368</v>
      </c>
      <c r="F37" s="29">
        <v>79274</v>
      </c>
      <c r="G37" s="83">
        <v>-12.9</v>
      </c>
      <c r="H37" s="28">
        <v>20</v>
      </c>
      <c r="I37" s="28" t="s">
        <v>368</v>
      </c>
      <c r="J37" s="29">
        <v>38296</v>
      </c>
      <c r="K37" s="83">
        <v>-11.7</v>
      </c>
      <c r="L37" s="28">
        <v>20</v>
      </c>
      <c r="M37" s="28" t="s">
        <v>368</v>
      </c>
      <c r="N37" s="29">
        <v>155993</v>
      </c>
      <c r="O37" s="83">
        <v>-12.9</v>
      </c>
      <c r="P37" s="28">
        <v>20</v>
      </c>
      <c r="Q37" s="28" t="s">
        <v>368</v>
      </c>
      <c r="R37" s="29">
        <v>223197</v>
      </c>
      <c r="S37" s="83">
        <v>-11.3</v>
      </c>
      <c r="T37" s="28">
        <v>20</v>
      </c>
    </row>
    <row r="38" spans="1:20" ht="12">
      <c r="A38" s="28" t="s">
        <v>369</v>
      </c>
      <c r="B38" s="29">
        <v>35307</v>
      </c>
      <c r="C38" s="83">
        <v>-14.2</v>
      </c>
      <c r="D38" s="28">
        <v>21</v>
      </c>
      <c r="E38" s="28" t="s">
        <v>369</v>
      </c>
      <c r="F38" s="29">
        <v>74125</v>
      </c>
      <c r="G38" s="83">
        <v>-12.7</v>
      </c>
      <c r="H38" s="28">
        <v>21</v>
      </c>
      <c r="I38" s="28" t="s">
        <v>369</v>
      </c>
      <c r="J38" s="29">
        <v>35116</v>
      </c>
      <c r="K38" s="83">
        <v>-12.2</v>
      </c>
      <c r="L38" s="28">
        <v>21</v>
      </c>
      <c r="M38" s="28" t="s">
        <v>369</v>
      </c>
      <c r="N38" s="29">
        <v>144548</v>
      </c>
      <c r="O38" s="83">
        <v>-13</v>
      </c>
      <c r="P38" s="28">
        <v>21</v>
      </c>
      <c r="Q38" s="28" t="s">
        <v>369</v>
      </c>
      <c r="R38" s="29">
        <v>205320</v>
      </c>
      <c r="S38" s="83">
        <v>-12.1</v>
      </c>
      <c r="T38" s="28">
        <v>21</v>
      </c>
    </row>
    <row r="39" spans="1:20" ht="12.75" thickBot="1">
      <c r="A39" s="28" t="s">
        <v>370</v>
      </c>
      <c r="B39" s="29">
        <v>45450</v>
      </c>
      <c r="C39" s="83">
        <v>20</v>
      </c>
      <c r="D39" s="28">
        <v>22</v>
      </c>
      <c r="E39" s="28" t="s">
        <v>370</v>
      </c>
      <c r="F39" s="29">
        <v>93122</v>
      </c>
      <c r="G39" s="83">
        <v>18.3</v>
      </c>
      <c r="H39" s="28">
        <v>22</v>
      </c>
      <c r="I39" s="28" t="s">
        <v>370</v>
      </c>
      <c r="J39" s="29">
        <v>44761</v>
      </c>
      <c r="K39" s="83">
        <v>17.4</v>
      </c>
      <c r="L39" s="28">
        <v>22</v>
      </c>
      <c r="M39" s="28" t="s">
        <v>370</v>
      </c>
      <c r="N39" s="29">
        <v>183333</v>
      </c>
      <c r="O39" s="83">
        <v>18.5</v>
      </c>
      <c r="P39" s="28">
        <v>22</v>
      </c>
      <c r="Q39" s="28" t="s">
        <v>370</v>
      </c>
      <c r="R39" s="29">
        <v>262957</v>
      </c>
      <c r="S39" s="83">
        <v>19</v>
      </c>
      <c r="T39" s="28">
        <v>22</v>
      </c>
    </row>
    <row r="40" spans="1:20" ht="12.75">
      <c r="A40" s="104" t="s">
        <v>371</v>
      </c>
      <c r="B40" s="105">
        <v>119180</v>
      </c>
      <c r="C40" s="106">
        <v>-3.7</v>
      </c>
      <c r="D40" s="104">
        <v>23</v>
      </c>
      <c r="E40" s="104" t="s">
        <v>371</v>
      </c>
      <c r="F40" s="105">
        <v>246522</v>
      </c>
      <c r="G40" s="106">
        <v>-3.2</v>
      </c>
      <c r="H40" s="104">
        <v>23</v>
      </c>
      <c r="I40" s="104" t="s">
        <v>371</v>
      </c>
      <c r="J40" s="105">
        <v>118174</v>
      </c>
      <c r="K40" s="106">
        <v>-2.7</v>
      </c>
      <c r="L40" s="104">
        <v>23</v>
      </c>
      <c r="M40" s="104" t="s">
        <v>371</v>
      </c>
      <c r="N40" s="105">
        <v>483875</v>
      </c>
      <c r="O40" s="106">
        <v>-3.2</v>
      </c>
      <c r="P40" s="104">
        <v>23</v>
      </c>
      <c r="Q40" s="104" t="s">
        <v>371</v>
      </c>
      <c r="R40" s="105">
        <v>691474</v>
      </c>
      <c r="S40" s="106">
        <v>-2.1</v>
      </c>
      <c r="T40" s="31">
        <v>23</v>
      </c>
    </row>
    <row r="41" spans="1:23" ht="12">
      <c r="A41" s="45"/>
      <c r="B41" s="67"/>
      <c r="C41" s="84"/>
      <c r="D41" s="46"/>
      <c r="E41" s="46"/>
      <c r="F41" s="67"/>
      <c r="G41" s="84"/>
      <c r="H41" s="46"/>
      <c r="I41" s="46"/>
      <c r="J41" s="67"/>
      <c r="K41" s="84"/>
      <c r="L41" s="46"/>
      <c r="M41" s="46"/>
      <c r="N41" s="67"/>
      <c r="O41" s="84"/>
      <c r="P41" s="46"/>
      <c r="Q41" s="46"/>
      <c r="R41" s="67"/>
      <c r="S41" s="88"/>
      <c r="T41" s="46"/>
      <c r="U41" s="76"/>
      <c r="V41" s="76"/>
      <c r="W41" s="76"/>
    </row>
    <row r="42" spans="1:23" ht="12">
      <c r="A42" s="47"/>
      <c r="B42" s="68"/>
      <c r="C42" s="85"/>
      <c r="D42" s="48"/>
      <c r="E42" s="48"/>
      <c r="F42" s="68"/>
      <c r="G42" s="85"/>
      <c r="H42" s="48"/>
      <c r="I42" s="48"/>
      <c r="J42" s="68"/>
      <c r="K42" s="85"/>
      <c r="L42" s="48"/>
      <c r="M42" s="48"/>
      <c r="N42" s="68"/>
      <c r="O42" s="85"/>
      <c r="P42" s="48"/>
      <c r="Q42" s="48"/>
      <c r="R42" s="68"/>
      <c r="S42" s="89"/>
      <c r="T42" s="48"/>
      <c r="U42" s="76"/>
      <c r="V42" s="76"/>
      <c r="W42" s="76"/>
    </row>
    <row r="43" spans="1:20" ht="12">
      <c r="A43" s="28" t="s">
        <v>372</v>
      </c>
      <c r="B43" s="29"/>
      <c r="C43" s="83"/>
      <c r="D43" s="28">
        <v>24</v>
      </c>
      <c r="E43" s="28" t="s">
        <v>372</v>
      </c>
      <c r="F43" s="29"/>
      <c r="G43" s="83"/>
      <c r="H43" s="28">
        <v>24</v>
      </c>
      <c r="I43" s="28" t="s">
        <v>372</v>
      </c>
      <c r="J43" s="29"/>
      <c r="K43" s="83"/>
      <c r="L43" s="28">
        <v>24</v>
      </c>
      <c r="M43" s="28" t="s">
        <v>372</v>
      </c>
      <c r="N43" s="29"/>
      <c r="O43" s="83"/>
      <c r="P43" s="28">
        <v>24</v>
      </c>
      <c r="Q43" s="28" t="s">
        <v>372</v>
      </c>
      <c r="R43" s="29"/>
      <c r="S43" s="83"/>
      <c r="T43" s="28">
        <v>24</v>
      </c>
    </row>
    <row r="44" spans="1:20" ht="12">
      <c r="A44" s="28" t="s">
        <v>373</v>
      </c>
      <c r="B44" s="29"/>
      <c r="C44" s="83"/>
      <c r="D44" s="28">
        <v>25</v>
      </c>
      <c r="E44" s="28" t="s">
        <v>373</v>
      </c>
      <c r="F44" s="29"/>
      <c r="G44" s="83"/>
      <c r="H44" s="28">
        <v>25</v>
      </c>
      <c r="I44" s="28" t="s">
        <v>373</v>
      </c>
      <c r="J44" s="29"/>
      <c r="K44" s="83"/>
      <c r="L44" s="28">
        <v>25</v>
      </c>
      <c r="M44" s="28" t="s">
        <v>373</v>
      </c>
      <c r="N44" s="29"/>
      <c r="O44" s="83"/>
      <c r="P44" s="28">
        <v>25</v>
      </c>
      <c r="Q44" s="28" t="s">
        <v>373</v>
      </c>
      <c r="R44" s="29"/>
      <c r="S44" s="83"/>
      <c r="T44" s="28">
        <v>25</v>
      </c>
    </row>
    <row r="45" spans="1:20" ht="12.75" thickBot="1">
      <c r="A45" s="28" t="s">
        <v>374</v>
      </c>
      <c r="B45" s="29"/>
      <c r="C45" s="83"/>
      <c r="D45" s="28">
        <v>26</v>
      </c>
      <c r="E45" s="28" t="s">
        <v>374</v>
      </c>
      <c r="F45" s="29"/>
      <c r="G45" s="83"/>
      <c r="H45" s="28">
        <v>26</v>
      </c>
      <c r="I45" s="28" t="s">
        <v>374</v>
      </c>
      <c r="J45" s="29"/>
      <c r="K45" s="83"/>
      <c r="L45" s="28">
        <v>26</v>
      </c>
      <c r="M45" s="28" t="s">
        <v>374</v>
      </c>
      <c r="N45" s="29"/>
      <c r="O45" s="83"/>
      <c r="P45" s="28">
        <v>26</v>
      </c>
      <c r="Q45" s="28" t="s">
        <v>374</v>
      </c>
      <c r="R45" s="29"/>
      <c r="S45" s="83"/>
      <c r="T45" s="28">
        <v>26</v>
      </c>
    </row>
    <row r="46" spans="1:20" ht="12.75">
      <c r="A46" s="104" t="s">
        <v>375</v>
      </c>
      <c r="B46" s="105">
        <v>0</v>
      </c>
      <c r="C46" s="106"/>
      <c r="D46" s="104">
        <v>27</v>
      </c>
      <c r="E46" s="104" t="s">
        <v>375</v>
      </c>
      <c r="F46" s="105">
        <v>0</v>
      </c>
      <c r="G46" s="106"/>
      <c r="H46" s="104">
        <v>27</v>
      </c>
      <c r="I46" s="104" t="s">
        <v>375</v>
      </c>
      <c r="J46" s="105">
        <v>0</v>
      </c>
      <c r="K46" s="106"/>
      <c r="L46" s="104">
        <v>27</v>
      </c>
      <c r="M46" s="104" t="s">
        <v>375</v>
      </c>
      <c r="N46" s="105">
        <v>0</v>
      </c>
      <c r="O46" s="106"/>
      <c r="P46" s="104">
        <v>27</v>
      </c>
      <c r="Q46" s="104" t="s">
        <v>375</v>
      </c>
      <c r="R46" s="105">
        <v>0</v>
      </c>
      <c r="S46" s="106"/>
      <c r="T46" s="31">
        <v>27</v>
      </c>
    </row>
    <row r="47" spans="1:20" ht="12">
      <c r="A47" s="28" t="s">
        <v>376</v>
      </c>
      <c r="B47" s="29">
        <v>119180</v>
      </c>
      <c r="C47" s="83">
        <v>-3.7</v>
      </c>
      <c r="D47" s="28">
        <v>28</v>
      </c>
      <c r="E47" s="28" t="s">
        <v>376</v>
      </c>
      <c r="F47" s="29">
        <v>246522</v>
      </c>
      <c r="G47" s="83">
        <v>-3.2</v>
      </c>
      <c r="H47" s="28">
        <v>28</v>
      </c>
      <c r="I47" s="28" t="s">
        <v>376</v>
      </c>
      <c r="J47" s="29">
        <v>118174</v>
      </c>
      <c r="K47" s="83">
        <v>-2.7</v>
      </c>
      <c r="L47" s="28">
        <v>28</v>
      </c>
      <c r="M47" s="28" t="s">
        <v>376</v>
      </c>
      <c r="N47" s="29">
        <v>483875</v>
      </c>
      <c r="O47" s="83">
        <v>-3.2</v>
      </c>
      <c r="P47" s="28">
        <v>28</v>
      </c>
      <c r="Q47" s="28" t="s">
        <v>376</v>
      </c>
      <c r="R47" s="29">
        <v>691474</v>
      </c>
      <c r="S47" s="83">
        <v>-2.1</v>
      </c>
      <c r="T47" s="28">
        <v>28</v>
      </c>
    </row>
    <row r="48" spans="1:23" ht="12">
      <c r="A48" s="45"/>
      <c r="B48" s="67"/>
      <c r="C48" s="84"/>
      <c r="D48" s="46"/>
      <c r="E48" s="46"/>
      <c r="F48" s="67"/>
      <c r="G48" s="84"/>
      <c r="H48" s="46"/>
      <c r="I48" s="46"/>
      <c r="J48" s="67"/>
      <c r="K48" s="84"/>
      <c r="L48" s="46"/>
      <c r="M48" s="46"/>
      <c r="N48" s="67"/>
      <c r="O48" s="84"/>
      <c r="P48" s="46"/>
      <c r="Q48" s="46"/>
      <c r="R48" s="67"/>
      <c r="S48" s="88"/>
      <c r="T48" s="46"/>
      <c r="U48" s="76"/>
      <c r="V48" s="76"/>
      <c r="W48" s="76"/>
    </row>
    <row r="49" spans="1:23" ht="12">
      <c r="A49" s="47"/>
      <c r="B49" s="68"/>
      <c r="C49" s="85"/>
      <c r="D49" s="48"/>
      <c r="E49" s="48"/>
      <c r="F49" s="68"/>
      <c r="G49" s="85"/>
      <c r="H49" s="48"/>
      <c r="I49" s="48"/>
      <c r="J49" s="68"/>
      <c r="K49" s="85"/>
      <c r="L49" s="48"/>
      <c r="M49" s="48"/>
      <c r="N49" s="68"/>
      <c r="O49" s="85"/>
      <c r="P49" s="48"/>
      <c r="Q49" s="48"/>
      <c r="R49" s="68"/>
      <c r="S49" s="89"/>
      <c r="T49" s="48"/>
      <c r="U49" s="76"/>
      <c r="V49" s="76"/>
      <c r="W49" s="76"/>
    </row>
    <row r="50" spans="1:20" ht="12">
      <c r="A50" s="28" t="s">
        <v>377</v>
      </c>
      <c r="B50" s="29"/>
      <c r="C50" s="83"/>
      <c r="D50" s="28">
        <v>29</v>
      </c>
      <c r="E50" s="28" t="s">
        <v>377</v>
      </c>
      <c r="F50" s="29"/>
      <c r="G50" s="83"/>
      <c r="H50" s="28">
        <v>29</v>
      </c>
      <c r="I50" s="28" t="s">
        <v>377</v>
      </c>
      <c r="J50" s="29"/>
      <c r="K50" s="83"/>
      <c r="L50" s="28">
        <v>29</v>
      </c>
      <c r="M50" s="28" t="s">
        <v>377</v>
      </c>
      <c r="N50" s="29"/>
      <c r="O50" s="83"/>
      <c r="P50" s="28">
        <v>29</v>
      </c>
      <c r="Q50" s="28" t="s">
        <v>377</v>
      </c>
      <c r="R50" s="29"/>
      <c r="S50" s="83"/>
      <c r="T50" s="28">
        <v>29</v>
      </c>
    </row>
    <row r="51" spans="1:20" ht="12">
      <c r="A51" s="28" t="s">
        <v>378</v>
      </c>
      <c r="B51" s="29"/>
      <c r="C51" s="83"/>
      <c r="D51" s="28">
        <v>30</v>
      </c>
      <c r="E51" s="28" t="s">
        <v>378</v>
      </c>
      <c r="F51" s="29"/>
      <c r="G51" s="83"/>
      <c r="H51" s="28">
        <v>30</v>
      </c>
      <c r="I51" s="28" t="s">
        <v>378</v>
      </c>
      <c r="J51" s="29"/>
      <c r="K51" s="83"/>
      <c r="L51" s="28">
        <v>30</v>
      </c>
      <c r="M51" s="28" t="s">
        <v>378</v>
      </c>
      <c r="N51" s="29"/>
      <c r="O51" s="83"/>
      <c r="P51" s="28">
        <v>30</v>
      </c>
      <c r="Q51" s="28" t="s">
        <v>378</v>
      </c>
      <c r="R51" s="29"/>
      <c r="S51" s="83"/>
      <c r="T51" s="28">
        <v>30</v>
      </c>
    </row>
    <row r="52" spans="1:20" ht="12.75" thickBot="1">
      <c r="A52" s="28" t="s">
        <v>379</v>
      </c>
      <c r="B52" s="29"/>
      <c r="C52" s="83"/>
      <c r="D52" s="28">
        <v>31</v>
      </c>
      <c r="E52" s="28" t="s">
        <v>379</v>
      </c>
      <c r="F52" s="29"/>
      <c r="G52" s="83"/>
      <c r="H52" s="28">
        <v>31</v>
      </c>
      <c r="I52" s="28" t="s">
        <v>379</v>
      </c>
      <c r="J52" s="29"/>
      <c r="K52" s="83"/>
      <c r="L52" s="28">
        <v>31</v>
      </c>
      <c r="M52" s="28" t="s">
        <v>379</v>
      </c>
      <c r="N52" s="29"/>
      <c r="O52" s="83"/>
      <c r="P52" s="28">
        <v>31</v>
      </c>
      <c r="Q52" s="28" t="s">
        <v>379</v>
      </c>
      <c r="R52" s="29"/>
      <c r="S52" s="83"/>
      <c r="T52" s="28">
        <v>31</v>
      </c>
    </row>
    <row r="53" spans="1:20" ht="12.75">
      <c r="A53" s="104" t="s">
        <v>380</v>
      </c>
      <c r="B53" s="105">
        <v>0</v>
      </c>
      <c r="C53" s="106"/>
      <c r="D53" s="104">
        <v>32</v>
      </c>
      <c r="E53" s="104" t="s">
        <v>380</v>
      </c>
      <c r="F53" s="105">
        <v>0</v>
      </c>
      <c r="G53" s="106"/>
      <c r="H53" s="104">
        <v>32</v>
      </c>
      <c r="I53" s="104" t="s">
        <v>380</v>
      </c>
      <c r="J53" s="105">
        <v>0</v>
      </c>
      <c r="K53" s="106"/>
      <c r="L53" s="104">
        <v>32</v>
      </c>
      <c r="M53" s="104" t="s">
        <v>380</v>
      </c>
      <c r="N53" s="105">
        <v>0</v>
      </c>
      <c r="O53" s="106"/>
      <c r="P53" s="104">
        <v>32</v>
      </c>
      <c r="Q53" s="104" t="s">
        <v>380</v>
      </c>
      <c r="R53" s="105">
        <v>0</v>
      </c>
      <c r="S53" s="106"/>
      <c r="T53" s="31">
        <v>32</v>
      </c>
    </row>
    <row r="54" spans="1:23" ht="12">
      <c r="A54" s="45"/>
      <c r="B54" s="67"/>
      <c r="C54" s="84"/>
      <c r="D54" s="46"/>
      <c r="E54" s="46"/>
      <c r="F54" s="67"/>
      <c r="G54" s="84"/>
      <c r="H54" s="46"/>
      <c r="I54" s="46"/>
      <c r="J54" s="67"/>
      <c r="K54" s="84"/>
      <c r="L54" s="46"/>
      <c r="M54" s="46"/>
      <c r="N54" s="67"/>
      <c r="O54" s="84"/>
      <c r="P54" s="46"/>
      <c r="Q54" s="46"/>
      <c r="R54" s="67"/>
      <c r="S54" s="88"/>
      <c r="T54" s="46"/>
      <c r="U54" s="76"/>
      <c r="V54" s="76"/>
      <c r="W54" s="76"/>
    </row>
    <row r="55" spans="1:23" ht="12">
      <c r="A55" s="47"/>
      <c r="B55" s="68"/>
      <c r="C55" s="85"/>
      <c r="D55" s="48"/>
      <c r="E55" s="48"/>
      <c r="F55" s="68"/>
      <c r="G55" s="85"/>
      <c r="H55" s="48"/>
      <c r="I55" s="48"/>
      <c r="J55" s="68"/>
      <c r="K55" s="85"/>
      <c r="L55" s="48"/>
      <c r="M55" s="48"/>
      <c r="N55" s="68"/>
      <c r="O55" s="85"/>
      <c r="P55" s="48"/>
      <c r="Q55" s="48"/>
      <c r="R55" s="68"/>
      <c r="S55" s="89"/>
      <c r="T55" s="48"/>
      <c r="U55" s="76"/>
      <c r="V55" s="76"/>
      <c r="W55" s="76"/>
    </row>
    <row r="56" spans="1:20" ht="12">
      <c r="A56" s="28" t="s">
        <v>381</v>
      </c>
      <c r="B56" s="29"/>
      <c r="C56" s="83"/>
      <c r="D56" s="28">
        <v>33</v>
      </c>
      <c r="E56" s="28" t="s">
        <v>381</v>
      </c>
      <c r="F56" s="29"/>
      <c r="G56" s="83"/>
      <c r="H56" s="28">
        <v>33</v>
      </c>
      <c r="I56" s="28" t="s">
        <v>381</v>
      </c>
      <c r="J56" s="29"/>
      <c r="K56" s="83"/>
      <c r="L56" s="28">
        <v>33</v>
      </c>
      <c r="M56" s="28" t="s">
        <v>381</v>
      </c>
      <c r="N56" s="29"/>
      <c r="O56" s="83"/>
      <c r="P56" s="28">
        <v>33</v>
      </c>
      <c r="Q56" s="28" t="s">
        <v>381</v>
      </c>
      <c r="R56" s="29"/>
      <c r="S56" s="83"/>
      <c r="T56" s="28">
        <v>33</v>
      </c>
    </row>
    <row r="57" spans="1:20" ht="12">
      <c r="A57" s="28" t="s">
        <v>382</v>
      </c>
      <c r="B57" s="29"/>
      <c r="C57" s="83"/>
      <c r="D57" s="28">
        <v>34</v>
      </c>
      <c r="E57" s="28" t="s">
        <v>382</v>
      </c>
      <c r="F57" s="29"/>
      <c r="G57" s="83"/>
      <c r="H57" s="28">
        <v>34</v>
      </c>
      <c r="I57" s="28" t="s">
        <v>382</v>
      </c>
      <c r="J57" s="29"/>
      <c r="K57" s="83"/>
      <c r="L57" s="28">
        <v>34</v>
      </c>
      <c r="M57" s="28" t="s">
        <v>382</v>
      </c>
      <c r="N57" s="29"/>
      <c r="O57" s="83"/>
      <c r="P57" s="28">
        <v>34</v>
      </c>
      <c r="Q57" s="28" t="s">
        <v>382</v>
      </c>
      <c r="R57" s="29"/>
      <c r="S57" s="83"/>
      <c r="T57" s="28">
        <v>34</v>
      </c>
    </row>
    <row r="58" spans="1:20" ht="12.75" thickBot="1">
      <c r="A58" s="28" t="s">
        <v>383</v>
      </c>
      <c r="B58" s="29"/>
      <c r="C58" s="83"/>
      <c r="D58" s="28">
        <v>35</v>
      </c>
      <c r="E58" s="28" t="s">
        <v>383</v>
      </c>
      <c r="F58" s="29"/>
      <c r="G58" s="83"/>
      <c r="H58" s="28">
        <v>35</v>
      </c>
      <c r="I58" s="28" t="s">
        <v>383</v>
      </c>
      <c r="J58" s="29"/>
      <c r="K58" s="83"/>
      <c r="L58" s="28">
        <v>35</v>
      </c>
      <c r="M58" s="28" t="s">
        <v>383</v>
      </c>
      <c r="N58" s="29"/>
      <c r="O58" s="83"/>
      <c r="P58" s="28">
        <v>35</v>
      </c>
      <c r="Q58" s="28" t="s">
        <v>383</v>
      </c>
      <c r="R58" s="29"/>
      <c r="S58" s="83"/>
      <c r="T58" s="28">
        <v>35</v>
      </c>
    </row>
    <row r="59" spans="1:20" ht="12.75">
      <c r="A59" s="104" t="s">
        <v>384</v>
      </c>
      <c r="B59" s="105">
        <v>0</v>
      </c>
      <c r="C59" s="106"/>
      <c r="D59" s="104">
        <v>36</v>
      </c>
      <c r="E59" s="104" t="s">
        <v>384</v>
      </c>
      <c r="F59" s="105">
        <v>0</v>
      </c>
      <c r="G59" s="106"/>
      <c r="H59" s="104">
        <v>36</v>
      </c>
      <c r="I59" s="104" t="s">
        <v>384</v>
      </c>
      <c r="J59" s="105">
        <v>0</v>
      </c>
      <c r="K59" s="106"/>
      <c r="L59" s="104">
        <v>36</v>
      </c>
      <c r="M59" s="104" t="s">
        <v>384</v>
      </c>
      <c r="N59" s="105">
        <v>0</v>
      </c>
      <c r="O59" s="106"/>
      <c r="P59" s="104">
        <v>36</v>
      </c>
      <c r="Q59" s="104" t="s">
        <v>384</v>
      </c>
      <c r="R59" s="105">
        <v>0</v>
      </c>
      <c r="S59" s="106"/>
      <c r="T59" s="31">
        <v>36</v>
      </c>
    </row>
    <row r="60" spans="1:20" ht="12">
      <c r="A60" s="28" t="s">
        <v>385</v>
      </c>
      <c r="B60" s="29">
        <v>0</v>
      </c>
      <c r="C60" s="83"/>
      <c r="D60" s="28">
        <v>37</v>
      </c>
      <c r="E60" s="28" t="s">
        <v>385</v>
      </c>
      <c r="F60" s="29">
        <v>0</v>
      </c>
      <c r="G60" s="83"/>
      <c r="H60" s="28">
        <v>37</v>
      </c>
      <c r="I60" s="28" t="s">
        <v>385</v>
      </c>
      <c r="J60" s="29">
        <v>0</v>
      </c>
      <c r="K60" s="83"/>
      <c r="L60" s="28">
        <v>37</v>
      </c>
      <c r="M60" s="28" t="s">
        <v>385</v>
      </c>
      <c r="N60" s="29">
        <v>0</v>
      </c>
      <c r="O60" s="83"/>
      <c r="P60" s="28">
        <v>37</v>
      </c>
      <c r="Q60" s="28" t="s">
        <v>385</v>
      </c>
      <c r="R60" s="29">
        <v>0</v>
      </c>
      <c r="S60" s="83"/>
      <c r="T60" s="28">
        <v>37</v>
      </c>
    </row>
    <row r="61" spans="1:23" ht="12">
      <c r="A61" s="45"/>
      <c r="B61" s="67"/>
      <c r="C61" s="84"/>
      <c r="D61" s="46"/>
      <c r="E61" s="46"/>
      <c r="F61" s="67"/>
      <c r="G61" s="84"/>
      <c r="H61" s="46"/>
      <c r="I61" s="46"/>
      <c r="J61" s="67"/>
      <c r="K61" s="84"/>
      <c r="L61" s="46"/>
      <c r="M61" s="46"/>
      <c r="N61" s="67"/>
      <c r="O61" s="84"/>
      <c r="P61" s="46"/>
      <c r="Q61" s="46"/>
      <c r="R61" s="67"/>
      <c r="S61" s="88"/>
      <c r="T61" s="46"/>
      <c r="U61" s="76"/>
      <c r="V61" s="76"/>
      <c r="W61" s="76"/>
    </row>
    <row r="62" spans="1:23" ht="12">
      <c r="A62" s="47"/>
      <c r="B62" s="68"/>
      <c r="C62" s="85"/>
      <c r="D62" s="48"/>
      <c r="E62" s="48"/>
      <c r="F62" s="68"/>
      <c r="G62" s="85"/>
      <c r="H62" s="48"/>
      <c r="I62" s="48"/>
      <c r="J62" s="68"/>
      <c r="K62" s="85"/>
      <c r="L62" s="48"/>
      <c r="M62" s="48"/>
      <c r="N62" s="68"/>
      <c r="O62" s="85"/>
      <c r="P62" s="48"/>
      <c r="Q62" s="48"/>
      <c r="R62" s="68"/>
      <c r="S62" s="89"/>
      <c r="T62" s="48"/>
      <c r="U62" s="76"/>
      <c r="V62" s="76"/>
      <c r="W62" s="76"/>
    </row>
    <row r="63" spans="1:20" ht="13.5" thickBot="1">
      <c r="A63" s="107" t="s">
        <v>31</v>
      </c>
      <c r="B63" s="108">
        <v>119180</v>
      </c>
      <c r="C63" s="109">
        <v>-3.7</v>
      </c>
      <c r="D63" s="107">
        <v>38</v>
      </c>
      <c r="E63" s="107" t="s">
        <v>31</v>
      </c>
      <c r="F63" s="108">
        <v>246522</v>
      </c>
      <c r="G63" s="109">
        <v>-3.2</v>
      </c>
      <c r="H63" s="107">
        <v>38</v>
      </c>
      <c r="I63" s="107" t="s">
        <v>31</v>
      </c>
      <c r="J63" s="108">
        <v>118174</v>
      </c>
      <c r="K63" s="109">
        <v>-2.7</v>
      </c>
      <c r="L63" s="107">
        <v>38</v>
      </c>
      <c r="M63" s="107" t="s">
        <v>31</v>
      </c>
      <c r="N63" s="108">
        <v>483875</v>
      </c>
      <c r="O63" s="109">
        <v>-3.2</v>
      </c>
      <c r="P63" s="107">
        <v>38</v>
      </c>
      <c r="Q63" s="107" t="s">
        <v>31</v>
      </c>
      <c r="R63" s="108">
        <v>691474</v>
      </c>
      <c r="S63" s="109">
        <v>-2.1</v>
      </c>
      <c r="T63" s="32">
        <v>38</v>
      </c>
    </row>
    <row r="64" ht="12.75" thickTop="1"/>
  </sheetData>
  <sheetProtection/>
  <mergeCells count="7">
    <mergeCell ref="A35:B35"/>
    <mergeCell ref="A2:S2"/>
    <mergeCell ref="A3:B3"/>
    <mergeCell ref="E3:F3"/>
    <mergeCell ref="I3:J3"/>
    <mergeCell ref="M3:N3"/>
    <mergeCell ref="Q3:R3"/>
  </mergeCells>
  <printOptions/>
  <pageMargins left="0.75" right="0.75" top="1" bottom="1" header="0.5" footer="0.5"/>
  <pageSetup horizontalDpi="600" verticalDpi="600" orientation="portrait" scale="65" r:id="rId1"/>
  <colBreaks count="1" manualBreakCount="1">
    <brk id="20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L1:O327"/>
  <sheetViews>
    <sheetView zoomScale="78" zoomScaleNormal="78" zoomScalePageLayoutView="0" workbookViewId="0" topLeftCell="A1">
      <selection activeCell="K1" sqref="K1"/>
    </sheetView>
  </sheetViews>
  <sheetFormatPr defaultColWidth="9.140625" defaultRowHeight="12.75"/>
  <cols>
    <col min="14" max="14" width="18.421875" style="0" customWidth="1"/>
  </cols>
  <sheetData>
    <row r="1" spans="12:15" ht="51">
      <c r="L1" s="130" t="s">
        <v>31</v>
      </c>
      <c r="M1" s="126" t="s">
        <v>389</v>
      </c>
      <c r="N1" s="15" t="s">
        <v>390</v>
      </c>
      <c r="O1" s="19"/>
    </row>
    <row r="2" spans="12:14" ht="12">
      <c r="L2" s="131">
        <f>IF(Data!H42&lt;&gt;"",Data!J42,"")</f>
        <v>35431</v>
      </c>
      <c r="M2" s="127">
        <f>Data!H42</f>
        <v>35431</v>
      </c>
      <c r="N2" s="17">
        <f>Data!I42</f>
        <v>2490</v>
      </c>
    </row>
    <row r="3" spans="12:14" ht="12">
      <c r="L3" s="131">
        <f>IF(Data!H43&lt;&gt;"",Data!J43,"")</f>
        <v>35462</v>
      </c>
      <c r="M3" s="127">
        <f>Data!H43</f>
        <v>35462</v>
      </c>
      <c r="N3" s="17">
        <f>Data!I43</f>
        <v>2497</v>
      </c>
    </row>
    <row r="4" spans="12:14" ht="12">
      <c r="L4" s="131">
        <f>IF(Data!H44&lt;&gt;"",Data!J44,"")</f>
        <v>35490</v>
      </c>
      <c r="M4" s="127">
        <f>Data!H44</f>
        <v>35490</v>
      </c>
      <c r="N4" s="17">
        <f>Data!I44</f>
        <v>2505</v>
      </c>
    </row>
    <row r="5" spans="12:14" ht="12">
      <c r="L5" s="131">
        <f>IF(Data!H45&lt;&gt;"",Data!J45,"")</f>
        <v>35521</v>
      </c>
      <c r="M5" s="127">
        <f>Data!H45</f>
        <v>35521</v>
      </c>
      <c r="N5" s="17">
        <f>Data!I45</f>
        <v>2511</v>
      </c>
    </row>
    <row r="6" spans="12:14" ht="12">
      <c r="L6" s="131">
        <f>IF(Data!H46&lt;&gt;"",Data!J46,"")</f>
        <v>35551</v>
      </c>
      <c r="M6" s="127">
        <f>Data!H46</f>
        <v>35551</v>
      </c>
      <c r="N6" s="17">
        <f>Data!I46</f>
        <v>2518</v>
      </c>
    </row>
    <row r="7" spans="12:14" ht="12">
      <c r="L7" s="131">
        <f>IF(Data!H47&lt;&gt;"",Data!J47,"")</f>
        <v>35582</v>
      </c>
      <c r="M7" s="127">
        <f>Data!H47</f>
        <v>35582</v>
      </c>
      <c r="N7" s="17">
        <f>Data!I47</f>
        <v>2524</v>
      </c>
    </row>
    <row r="8" spans="12:14" ht="12">
      <c r="L8" s="131">
        <f>IF(Data!H48&lt;&gt;"",Data!J48,"")</f>
        <v>35612</v>
      </c>
      <c r="M8" s="127">
        <f>Data!H48</f>
        <v>35612</v>
      </c>
      <c r="N8" s="17">
        <f>Data!I48</f>
        <v>2536</v>
      </c>
    </row>
    <row r="9" spans="12:14" ht="12">
      <c r="L9" s="131">
        <f>IF(Data!H49&lt;&gt;"",Data!J49,"")</f>
        <v>35643</v>
      </c>
      <c r="M9" s="127">
        <f>Data!H49</f>
        <v>35643</v>
      </c>
      <c r="N9" s="17">
        <f>Data!I49</f>
        <v>2540</v>
      </c>
    </row>
    <row r="10" spans="12:14" ht="12">
      <c r="L10" s="131">
        <f>IF(Data!H50&lt;&gt;"",Data!J50,"")</f>
        <v>35674</v>
      </c>
      <c r="M10" s="127">
        <f>Data!H50</f>
        <v>35674</v>
      </c>
      <c r="N10" s="17">
        <f>Data!I50</f>
        <v>2546</v>
      </c>
    </row>
    <row r="11" spans="12:14" ht="12">
      <c r="L11" s="131">
        <f>IF(Data!H51&lt;&gt;"",Data!J51,"")</f>
        <v>35704</v>
      </c>
      <c r="M11" s="127">
        <f>Data!H51</f>
        <v>35704</v>
      </c>
      <c r="N11" s="17">
        <f>Data!I51</f>
        <v>2551</v>
      </c>
    </row>
    <row r="12" spans="12:14" ht="12">
      <c r="L12" s="131">
        <f>IF(Data!H52&lt;&gt;"",Data!J52,"")</f>
        <v>35735</v>
      </c>
      <c r="M12" s="127">
        <f>Data!H52</f>
        <v>35735</v>
      </c>
      <c r="N12" s="17">
        <f>Data!I52</f>
        <v>2553</v>
      </c>
    </row>
    <row r="13" spans="12:14" ht="12">
      <c r="L13" s="131">
        <f>IF(Data!H53&lt;&gt;"",Data!J53,"")</f>
        <v>35765</v>
      </c>
      <c r="M13" s="127">
        <f>Data!H53</f>
        <v>35765</v>
      </c>
      <c r="N13" s="17">
        <f>Data!I53</f>
        <v>2559</v>
      </c>
    </row>
    <row r="14" spans="12:14" ht="12">
      <c r="L14" s="131">
        <f>IF(Data!H54&lt;&gt;"",Data!J54,"")</f>
        <v>35796</v>
      </c>
      <c r="M14" s="127">
        <f>Data!H54</f>
        <v>35796</v>
      </c>
      <c r="N14" s="17">
        <f>Data!I54</f>
        <v>2566</v>
      </c>
    </row>
    <row r="15" spans="12:14" ht="12">
      <c r="L15" s="131">
        <f>IF(Data!H55&lt;&gt;"",Data!J55,"")</f>
        <v>35827</v>
      </c>
      <c r="M15" s="127">
        <f>Data!H55</f>
        <v>35827</v>
      </c>
      <c r="N15" s="17">
        <f>Data!I55</f>
        <v>2569</v>
      </c>
    </row>
    <row r="16" spans="12:14" ht="12">
      <c r="L16" s="131">
        <f>IF(Data!H56&lt;&gt;"",Data!J56,"")</f>
        <v>35855</v>
      </c>
      <c r="M16" s="127">
        <f>Data!H56</f>
        <v>35855</v>
      </c>
      <c r="N16" s="17">
        <f>Data!I56</f>
        <v>2571</v>
      </c>
    </row>
    <row r="17" spans="12:14" ht="12">
      <c r="L17" s="131">
        <f>IF(Data!H57&lt;&gt;"",Data!J57,"")</f>
        <v>35886</v>
      </c>
      <c r="M17" s="127">
        <f>Data!H57</f>
        <v>35886</v>
      </c>
      <c r="N17" s="17">
        <f>Data!I57</f>
        <v>2578</v>
      </c>
    </row>
    <row r="18" spans="12:14" ht="12">
      <c r="L18" s="131">
        <f>IF(Data!H58&lt;&gt;"",Data!J58,"")</f>
        <v>35916</v>
      </c>
      <c r="M18" s="127">
        <f>Data!H58</f>
        <v>35916</v>
      </c>
      <c r="N18" s="17">
        <f>Data!I58</f>
        <v>2580</v>
      </c>
    </row>
    <row r="19" spans="12:14" ht="12">
      <c r="L19" s="131">
        <f>IF(Data!H59&lt;&gt;"",Data!J59,"")</f>
        <v>35947</v>
      </c>
      <c r="M19" s="127">
        <f>Data!H59</f>
        <v>35947</v>
      </c>
      <c r="N19" s="17">
        <f>Data!I59</f>
        <v>2587</v>
      </c>
    </row>
    <row r="20" spans="12:14" ht="12">
      <c r="L20" s="131">
        <f>IF(Data!H60&lt;&gt;"",Data!J60,"")</f>
        <v>35977</v>
      </c>
      <c r="M20" s="127">
        <f>Data!H60</f>
        <v>35977</v>
      </c>
      <c r="N20" s="17">
        <f>Data!I60</f>
        <v>2590</v>
      </c>
    </row>
    <row r="21" spans="12:14" ht="12">
      <c r="L21" s="131">
        <f>IF(Data!H61&lt;&gt;"",Data!J61,"")</f>
        <v>36008</v>
      </c>
      <c r="M21" s="127">
        <f>Data!H61</f>
        <v>36008</v>
      </c>
      <c r="N21" s="17">
        <f>Data!I61</f>
        <v>2594</v>
      </c>
    </row>
    <row r="22" spans="12:14" ht="12">
      <c r="L22" s="131">
        <f>IF(Data!H62&lt;&gt;"",Data!J62,"")</f>
        <v>36039</v>
      </c>
      <c r="M22" s="127">
        <f>Data!H62</f>
        <v>36039</v>
      </c>
      <c r="N22" s="17">
        <f>Data!I62</f>
        <v>2599</v>
      </c>
    </row>
    <row r="23" spans="12:14" ht="12">
      <c r="L23" s="131">
        <f>IF(Data!H63&lt;&gt;"",Data!J63,"")</f>
        <v>36069</v>
      </c>
      <c r="M23" s="127">
        <f>Data!H63</f>
        <v>36069</v>
      </c>
      <c r="N23" s="17">
        <f>Data!I63</f>
        <v>2607</v>
      </c>
    </row>
    <row r="24" spans="12:14" ht="12">
      <c r="L24" s="131">
        <f>IF(Data!H64&lt;&gt;"",Data!J64,"")</f>
        <v>36100</v>
      </c>
      <c r="M24" s="127">
        <f>Data!H64</f>
        <v>36100</v>
      </c>
      <c r="N24" s="17">
        <f>Data!I64</f>
        <v>2616</v>
      </c>
    </row>
    <row r="25" spans="12:14" ht="12">
      <c r="L25" s="131">
        <f>IF(Data!H65&lt;&gt;"",Data!J65,"")</f>
        <v>36130</v>
      </c>
      <c r="M25" s="127">
        <f>Data!H65</f>
        <v>36130</v>
      </c>
      <c r="N25" s="17">
        <f>Data!I65</f>
        <v>2625</v>
      </c>
    </row>
    <row r="26" spans="12:14" ht="12">
      <c r="L26" s="131">
        <f>IF(Data!H66&lt;&gt;"",Data!J66,"")</f>
        <v>36161</v>
      </c>
      <c r="M26" s="127">
        <f>Data!H66</f>
        <v>36161</v>
      </c>
      <c r="N26" s="17">
        <f>Data!I66</f>
        <v>2622</v>
      </c>
    </row>
    <row r="27" spans="12:14" ht="12">
      <c r="L27" s="131">
        <f>IF(Data!H67&lt;&gt;"",Data!J67,"")</f>
        <v>36192</v>
      </c>
      <c r="M27" s="127">
        <f>Data!H67</f>
        <v>36192</v>
      </c>
      <c r="N27" s="17">
        <f>Data!I67</f>
        <v>2626</v>
      </c>
    </row>
    <row r="28" spans="12:14" ht="12">
      <c r="L28" s="131">
        <f>IF(Data!H68&lt;&gt;"",Data!J68,"")</f>
        <v>36220</v>
      </c>
      <c r="M28" s="127">
        <f>Data!H68</f>
        <v>36220</v>
      </c>
      <c r="N28" s="17">
        <f>Data!I68</f>
        <v>2633</v>
      </c>
    </row>
    <row r="29" spans="12:14" ht="12">
      <c r="L29" s="131">
        <f>IF(Data!H69&lt;&gt;"",Data!J69,"")</f>
        <v>36251</v>
      </c>
      <c r="M29" s="127">
        <f>Data!H69</f>
        <v>36251</v>
      </c>
      <c r="N29" s="17">
        <f>Data!I69</f>
        <v>2636</v>
      </c>
    </row>
    <row r="30" spans="12:14" ht="12">
      <c r="L30" s="131">
        <f>IF(Data!H70&lt;&gt;"",Data!J70,"")</f>
        <v>36281</v>
      </c>
      <c r="M30" s="127">
        <f>Data!H70</f>
        <v>36281</v>
      </c>
      <c r="N30" s="17">
        <f>Data!I70</f>
        <v>2639</v>
      </c>
    </row>
    <row r="31" spans="12:14" ht="12">
      <c r="L31" s="131">
        <f>IF(Data!H71&lt;&gt;"",Data!J71,"")</f>
        <v>36312</v>
      </c>
      <c r="M31" s="127">
        <f>Data!H71</f>
        <v>36312</v>
      </c>
      <c r="N31" s="17">
        <f>Data!I71</f>
        <v>2646</v>
      </c>
    </row>
    <row r="32" spans="12:14" ht="12">
      <c r="L32" s="131">
        <f>IF(Data!H72&lt;&gt;"",Data!J72,"")</f>
        <v>36342</v>
      </c>
      <c r="M32" s="127">
        <f>Data!H72</f>
        <v>36342</v>
      </c>
      <c r="N32" s="17">
        <f>Data!I72</f>
        <v>2649</v>
      </c>
    </row>
    <row r="33" spans="12:14" ht="12">
      <c r="L33" s="131">
        <f>IF(Data!H73&lt;&gt;"",Data!J73,"")</f>
        <v>36373</v>
      </c>
      <c r="M33" s="127">
        <f>Data!H73</f>
        <v>36373</v>
      </c>
      <c r="N33" s="17">
        <f>Data!I73</f>
        <v>2654</v>
      </c>
    </row>
    <row r="34" spans="12:14" ht="12">
      <c r="L34" s="131">
        <f>IF(Data!H74&lt;&gt;"",Data!J74,"")</f>
        <v>36404</v>
      </c>
      <c r="M34" s="127">
        <f>Data!H74</f>
        <v>36404</v>
      </c>
      <c r="N34" s="17">
        <f>Data!I74</f>
        <v>2659</v>
      </c>
    </row>
    <row r="35" spans="12:14" ht="12">
      <c r="L35" s="131">
        <f>IF(Data!H75&lt;&gt;"",Data!J75,"")</f>
        <v>36434</v>
      </c>
      <c r="M35" s="127">
        <f>Data!H75</f>
        <v>36434</v>
      </c>
      <c r="N35" s="17">
        <f>Data!I75</f>
        <v>2664</v>
      </c>
    </row>
    <row r="36" spans="12:14" ht="12">
      <c r="L36" s="131">
        <f>IF(Data!H76&lt;&gt;"",Data!J76,"")</f>
        <v>36465</v>
      </c>
      <c r="M36" s="127">
        <f>Data!H76</f>
        <v>36465</v>
      </c>
      <c r="N36" s="17">
        <f>Data!I76</f>
        <v>2675</v>
      </c>
    </row>
    <row r="37" spans="12:14" ht="12">
      <c r="L37" s="131">
        <f>IF(Data!H77&lt;&gt;"",Data!J77,"")</f>
        <v>36495</v>
      </c>
      <c r="M37" s="127">
        <f>Data!H77</f>
        <v>36495</v>
      </c>
      <c r="N37" s="17">
        <f>Data!I77</f>
        <v>2680</v>
      </c>
    </row>
    <row r="38" spans="12:14" ht="12">
      <c r="L38" s="131">
        <f>IF(Data!H78&lt;&gt;"",Data!J78,"")</f>
        <v>36526</v>
      </c>
      <c r="M38" s="127">
        <f>Data!H78</f>
        <v>36526</v>
      </c>
      <c r="N38" s="17">
        <f>Data!I78</f>
        <v>2689</v>
      </c>
    </row>
    <row r="39" spans="12:14" ht="12">
      <c r="L39" s="131">
        <f>IF(Data!H79&lt;&gt;"",Data!J79,"")</f>
        <v>36557</v>
      </c>
      <c r="M39" s="127">
        <f>Data!H79</f>
        <v>36557</v>
      </c>
      <c r="N39" s="17">
        <f>Data!I79</f>
        <v>2697</v>
      </c>
    </row>
    <row r="40" spans="12:14" ht="12">
      <c r="L40" s="131">
        <f>IF(Data!H80&lt;&gt;"",Data!J80,"")</f>
        <v>36586</v>
      </c>
      <c r="M40" s="127">
        <f>Data!H80</f>
        <v>36586</v>
      </c>
      <c r="N40" s="17">
        <f>Data!I80</f>
        <v>2708</v>
      </c>
    </row>
    <row r="41" spans="12:14" ht="12">
      <c r="L41" s="131">
        <f>IF(Data!H81&lt;&gt;"",Data!J81,"")</f>
        <v>36617</v>
      </c>
      <c r="M41" s="127">
        <f>Data!H81</f>
        <v>36617</v>
      </c>
      <c r="N41" s="17">
        <f>Data!I81</f>
        <v>2715</v>
      </c>
    </row>
    <row r="42" spans="12:14" ht="12">
      <c r="L42" s="131">
        <f>IF(Data!H82&lt;&gt;"",Data!J82,"")</f>
        <v>36647</v>
      </c>
      <c r="M42" s="127">
        <f>Data!H82</f>
        <v>36647</v>
      </c>
      <c r="N42" s="17">
        <f>Data!I82</f>
        <v>2727</v>
      </c>
    </row>
    <row r="43" spans="12:14" ht="12">
      <c r="L43" s="131">
        <f>IF(Data!H83&lt;&gt;"",Data!J83,"")</f>
        <v>36678</v>
      </c>
      <c r="M43" s="127">
        <f>Data!H83</f>
        <v>36678</v>
      </c>
      <c r="N43" s="17">
        <f>Data!I83</f>
        <v>2734</v>
      </c>
    </row>
    <row r="44" spans="12:14" ht="12">
      <c r="L44" s="131">
        <f>IF(Data!H84&lt;&gt;"",Data!J84,"")</f>
        <v>36708</v>
      </c>
      <c r="M44" s="127">
        <f>Data!H84</f>
        <v>36708</v>
      </c>
      <c r="N44" s="17">
        <f>Data!I84</f>
        <v>2736</v>
      </c>
    </row>
    <row r="45" spans="12:14" ht="12">
      <c r="L45" s="131">
        <f>IF(Data!H85&lt;&gt;"",Data!J85,"")</f>
        <v>36739</v>
      </c>
      <c r="M45" s="127">
        <f>Data!H85</f>
        <v>36739</v>
      </c>
      <c r="N45" s="17">
        <f>Data!I85</f>
        <v>2742</v>
      </c>
    </row>
    <row r="46" spans="12:14" ht="12">
      <c r="L46" s="131">
        <f>IF(Data!H86&lt;&gt;"",Data!J86,"")</f>
        <v>36770</v>
      </c>
      <c r="M46" s="127">
        <f>Data!H86</f>
        <v>36770</v>
      </c>
      <c r="N46" s="17">
        <f>Data!I86</f>
        <v>2746</v>
      </c>
    </row>
    <row r="47" spans="12:14" ht="12">
      <c r="L47" s="131">
        <f>IF(Data!H87&lt;&gt;"",Data!J87,"")</f>
        <v>36800</v>
      </c>
      <c r="M47" s="127">
        <f>Data!H87</f>
        <v>36800</v>
      </c>
      <c r="N47" s="17">
        <f>Data!I87</f>
        <v>2748</v>
      </c>
    </row>
    <row r="48" spans="12:14" ht="12">
      <c r="L48" s="131">
        <f>IF(Data!H88&lt;&gt;"",Data!J88,"")</f>
        <v>36831</v>
      </c>
      <c r="M48" s="127">
        <f>Data!H88</f>
        <v>36831</v>
      </c>
      <c r="N48" s="17">
        <f>Data!I88</f>
        <v>2749</v>
      </c>
    </row>
    <row r="49" spans="12:14" ht="12">
      <c r="L49" s="131">
        <f>IF(Data!H89&lt;&gt;"",Data!J89,"")</f>
        <v>36861</v>
      </c>
      <c r="M49" s="127">
        <f>Data!H89</f>
        <v>36861</v>
      </c>
      <c r="N49" s="17">
        <f>Data!I89</f>
        <v>2746</v>
      </c>
    </row>
    <row r="50" spans="12:14" ht="12">
      <c r="L50" s="131">
        <f>IF(Data!H90&lt;&gt;"",Data!J90,"")</f>
        <v>36892</v>
      </c>
      <c r="M50" s="127">
        <f>Data!H90</f>
        <v>36892</v>
      </c>
      <c r="N50" s="17">
        <f>Data!I90</f>
        <v>2753</v>
      </c>
    </row>
    <row r="51" spans="12:14" ht="12">
      <c r="L51" s="131">
        <f>IF(Data!H91&lt;&gt;"",Data!J91,"")</f>
        <v>36923</v>
      </c>
      <c r="M51" s="127">
        <f>Data!H91</f>
        <v>36923</v>
      </c>
      <c r="N51" s="17">
        <f>Data!I91</f>
        <v>2755</v>
      </c>
    </row>
    <row r="52" spans="12:14" ht="12">
      <c r="L52" s="131">
        <f>IF(Data!H92&lt;&gt;"",Data!J92,"")</f>
        <v>36951</v>
      </c>
      <c r="M52" s="127">
        <f>Data!H92</f>
        <v>36951</v>
      </c>
      <c r="N52" s="17">
        <f>Data!I92</f>
        <v>2756</v>
      </c>
    </row>
    <row r="53" spans="12:14" ht="12">
      <c r="L53" s="131">
        <f>IF(Data!H93&lt;&gt;"",Data!J93,"")</f>
        <v>36982</v>
      </c>
      <c r="M53" s="127">
        <f>Data!H93</f>
        <v>36982</v>
      </c>
      <c r="N53" s="17">
        <f>Data!I93</f>
        <v>2761</v>
      </c>
    </row>
    <row r="54" spans="12:14" ht="12">
      <c r="L54" s="131">
        <f>IF(Data!H94&lt;&gt;"",Data!J94,"")</f>
        <v>37012</v>
      </c>
      <c r="M54" s="127">
        <f>Data!H94</f>
        <v>37012</v>
      </c>
      <c r="N54" s="17">
        <f>Data!I94</f>
        <v>2763</v>
      </c>
    </row>
    <row r="55" spans="12:14" ht="12">
      <c r="L55" s="131">
        <f>IF(Data!H95&lt;&gt;"",Data!J95,"")</f>
        <v>37043</v>
      </c>
      <c r="M55" s="127">
        <f>Data!H95</f>
        <v>37043</v>
      </c>
      <c r="N55" s="17">
        <f>Data!I95</f>
        <v>2763</v>
      </c>
    </row>
    <row r="56" spans="12:14" ht="12">
      <c r="L56" s="131">
        <f>IF(Data!H96&lt;&gt;"",Data!J96,"")</f>
        <v>37073</v>
      </c>
      <c r="M56" s="127">
        <f>Data!H96</f>
        <v>37073</v>
      </c>
      <c r="N56" s="17">
        <f>Data!I96</f>
        <v>2768</v>
      </c>
    </row>
    <row r="57" spans="12:14" ht="12">
      <c r="L57" s="131">
        <f>IF(Data!H97&lt;&gt;"",Data!J97,"")</f>
        <v>37104</v>
      </c>
      <c r="M57" s="127">
        <f>Data!H97</f>
        <v>37104</v>
      </c>
      <c r="N57" s="17">
        <f>Data!I97</f>
        <v>2773</v>
      </c>
    </row>
    <row r="58" spans="12:14" ht="12">
      <c r="L58" s="131">
        <f>IF(Data!H98&lt;&gt;"",Data!J98,"")</f>
        <v>37135</v>
      </c>
      <c r="M58" s="127">
        <f>Data!H98</f>
        <v>37135</v>
      </c>
      <c r="N58" s="17">
        <f>Data!I98</f>
        <v>2771</v>
      </c>
    </row>
    <row r="59" spans="12:14" ht="12">
      <c r="L59" s="131">
        <f>IF(Data!H99&lt;&gt;"",Data!J99,"")</f>
        <v>37165</v>
      </c>
      <c r="M59" s="127">
        <f>Data!H99</f>
        <v>37165</v>
      </c>
      <c r="N59" s="17">
        <f>Data!I99</f>
        <v>2776</v>
      </c>
    </row>
    <row r="60" spans="12:14" ht="12">
      <c r="L60" s="131">
        <f>IF(Data!H100&lt;&gt;"",Data!J100,"")</f>
        <v>37196</v>
      </c>
      <c r="M60" s="127">
        <f>Data!H100</f>
        <v>37196</v>
      </c>
      <c r="N60" s="17">
        <f>Data!I100</f>
        <v>2784</v>
      </c>
    </row>
    <row r="61" spans="12:14" ht="12">
      <c r="L61" s="131">
        <f>IF(Data!H101&lt;&gt;"",Data!J101,"")</f>
        <v>37226</v>
      </c>
      <c r="M61" s="127">
        <f>Data!H101</f>
        <v>37226</v>
      </c>
      <c r="N61" s="17">
        <f>Data!I101</f>
        <v>2796</v>
      </c>
    </row>
    <row r="62" spans="12:14" ht="12">
      <c r="L62" s="131">
        <f>IF(Data!H102&lt;&gt;"",Data!J102,"")</f>
        <v>37257</v>
      </c>
      <c r="M62" s="127">
        <f>Data!H102</f>
        <v>37257</v>
      </c>
      <c r="N62" s="17">
        <f>Data!I102</f>
        <v>2801</v>
      </c>
    </row>
    <row r="63" spans="12:14" ht="12">
      <c r="L63" s="131">
        <f>IF(Data!H103&lt;&gt;"",Data!J103,"")</f>
        <v>37288</v>
      </c>
      <c r="M63" s="127">
        <f>Data!H103</f>
        <v>37288</v>
      </c>
      <c r="N63" s="17">
        <f>Data!I103</f>
        <v>2808</v>
      </c>
    </row>
    <row r="64" spans="12:14" ht="12">
      <c r="L64" s="131">
        <f>IF(Data!H104&lt;&gt;"",Data!J104,"")</f>
        <v>37316</v>
      </c>
      <c r="M64" s="127">
        <f>Data!H104</f>
        <v>37316</v>
      </c>
      <c r="N64" s="17">
        <f>Data!I104</f>
        <v>2811</v>
      </c>
    </row>
    <row r="65" spans="12:14" ht="12">
      <c r="L65" s="131">
        <f>IF(Data!H105&lt;&gt;"",Data!J105,"")</f>
        <v>37347</v>
      </c>
      <c r="M65" s="127">
        <f>Data!H105</f>
        <v>37347</v>
      </c>
      <c r="N65" s="17">
        <f>Data!I105</f>
        <v>2815</v>
      </c>
    </row>
    <row r="66" spans="12:14" ht="12">
      <c r="L66" s="131">
        <f>IF(Data!H106&lt;&gt;"",Data!J106,"")</f>
        <v>37377</v>
      </c>
      <c r="M66" s="127">
        <f>Data!H106</f>
        <v>37377</v>
      </c>
      <c r="N66" s="17">
        <f>Data!I106</f>
        <v>2822</v>
      </c>
    </row>
    <row r="67" spans="12:14" ht="12">
      <c r="L67" s="131">
        <f>IF(Data!H107&lt;&gt;"",Data!J107,"")</f>
        <v>37408</v>
      </c>
      <c r="M67" s="127">
        <f>Data!H107</f>
        <v>37408</v>
      </c>
      <c r="N67" s="17">
        <f>Data!I107</f>
        <v>2827</v>
      </c>
    </row>
    <row r="68" spans="12:14" ht="12">
      <c r="L68" s="131">
        <f>IF(Data!H108&lt;&gt;"",Data!J108,"")</f>
        <v>37438</v>
      </c>
      <c r="M68" s="127">
        <f>Data!H108</f>
        <v>37438</v>
      </c>
      <c r="N68" s="17">
        <f>Data!I108</f>
        <v>2833</v>
      </c>
    </row>
    <row r="69" spans="12:14" ht="12">
      <c r="L69" s="131">
        <f>IF(Data!H109&lt;&gt;"",Data!J109,"")</f>
        <v>37469</v>
      </c>
      <c r="M69" s="127">
        <f>Data!H109</f>
        <v>37469</v>
      </c>
      <c r="N69" s="17">
        <f>Data!I109</f>
        <v>2839</v>
      </c>
    </row>
    <row r="70" spans="12:14" ht="12">
      <c r="L70" s="131">
        <f>IF(Data!H110&lt;&gt;"",Data!J110,"")</f>
        <v>37500</v>
      </c>
      <c r="M70" s="127">
        <f>Data!H110</f>
        <v>37500</v>
      </c>
      <c r="N70" s="17">
        <f>Data!I110</f>
        <v>2847</v>
      </c>
    </row>
    <row r="71" spans="12:14" ht="12">
      <c r="L71" s="131">
        <f>IF(Data!H111&lt;&gt;"",Data!J111,"")</f>
        <v>37530</v>
      </c>
      <c r="M71" s="127">
        <f>Data!H111</f>
        <v>37530</v>
      </c>
      <c r="N71" s="17">
        <f>Data!I111</f>
        <v>2852</v>
      </c>
    </row>
    <row r="72" spans="12:14" ht="12">
      <c r="L72" s="131">
        <f>IF(Data!H112&lt;&gt;"",Data!J112,"")</f>
        <v>37561</v>
      </c>
      <c r="M72" s="127">
        <f>Data!H112</f>
        <v>37561</v>
      </c>
      <c r="N72" s="17">
        <f>Data!I112</f>
        <v>2852</v>
      </c>
    </row>
    <row r="73" spans="12:14" ht="12">
      <c r="L73" s="131">
        <f>IF(Data!H113&lt;&gt;"",Data!J113,"")</f>
        <v>37591</v>
      </c>
      <c r="M73" s="127">
        <f>Data!H113</f>
        <v>37591</v>
      </c>
      <c r="N73" s="17">
        <f>Data!I113</f>
        <v>2856</v>
      </c>
    </row>
    <row r="74" spans="12:14" ht="12">
      <c r="L74" s="131">
        <f>IF(Data!H114&lt;&gt;"",Data!J114,"")</f>
        <v>37622</v>
      </c>
      <c r="M74" s="127">
        <f>Data!H114</f>
        <v>37622</v>
      </c>
      <c r="N74" s="17">
        <f>Data!I114</f>
        <v>2860</v>
      </c>
    </row>
    <row r="75" spans="12:14" ht="12">
      <c r="L75" s="131">
        <f>IF(Data!H115&lt;&gt;"",Data!J115,"")</f>
        <v>37653</v>
      </c>
      <c r="M75" s="127">
        <f>Data!H115</f>
        <v>37653</v>
      </c>
      <c r="N75" s="17">
        <f>Data!I115</f>
        <v>2856</v>
      </c>
    </row>
    <row r="76" spans="12:14" ht="12">
      <c r="L76" s="131">
        <f>IF(Data!H116&lt;&gt;"",Data!J116,"")</f>
        <v>37681</v>
      </c>
      <c r="M76" s="127">
        <f>Data!H116</f>
        <v>37681</v>
      </c>
      <c r="N76" s="17">
        <f>Data!I116</f>
        <v>2857</v>
      </c>
    </row>
    <row r="77" spans="12:14" ht="12">
      <c r="L77" s="131">
        <f>IF(Data!H117&lt;&gt;"",Data!J117,"")</f>
        <v>37712</v>
      </c>
      <c r="M77" s="127">
        <f>Data!H117</f>
        <v>37712</v>
      </c>
      <c r="N77" s="17">
        <f>Data!I117</f>
        <v>2859</v>
      </c>
    </row>
    <row r="78" spans="12:14" ht="12">
      <c r="L78" s="131">
        <f>IF(Data!H118&lt;&gt;"",Data!J118,"")</f>
        <v>37742</v>
      </c>
      <c r="M78" s="127">
        <f>Data!H118</f>
        <v>37742</v>
      </c>
      <c r="N78" s="17">
        <f>Data!I118</f>
        <v>2860</v>
      </c>
    </row>
    <row r="79" spans="12:14" ht="12">
      <c r="L79" s="131">
        <f>IF(Data!H119&lt;&gt;"",Data!J119,"")</f>
        <v>37773</v>
      </c>
      <c r="M79" s="127">
        <f>Data!H119</f>
        <v>37773</v>
      </c>
      <c r="N79" s="17">
        <f>Data!I119</f>
        <v>2864</v>
      </c>
    </row>
    <row r="80" spans="12:14" ht="12">
      <c r="L80" s="131">
        <f>IF(Data!H120&lt;&gt;"",Data!J120,"")</f>
        <v>37803</v>
      </c>
      <c r="M80" s="127">
        <f>Data!H120</f>
        <v>37803</v>
      </c>
      <c r="N80" s="17">
        <f>Data!I120</f>
        <v>2870</v>
      </c>
    </row>
    <row r="81" spans="12:14" ht="12">
      <c r="L81" s="131">
        <f>IF(Data!H121&lt;&gt;"",Data!J121,"")</f>
        <v>37834</v>
      </c>
      <c r="M81" s="127">
        <f>Data!H121</f>
        <v>37834</v>
      </c>
      <c r="N81" s="17">
        <f>Data!I121</f>
        <v>2872</v>
      </c>
    </row>
    <row r="82" spans="12:14" ht="12">
      <c r="L82" s="131">
        <f>IF(Data!H122&lt;&gt;"",Data!J122,"")</f>
        <v>37865</v>
      </c>
      <c r="M82" s="127">
        <f>Data!H122</f>
        <v>37865</v>
      </c>
      <c r="N82" s="17">
        <f>Data!I122</f>
        <v>2875</v>
      </c>
    </row>
    <row r="83" spans="12:14" ht="12">
      <c r="L83" s="131">
        <f>IF(Data!H123&lt;&gt;"",Data!J123,"")</f>
        <v>37895</v>
      </c>
      <c r="M83" s="127">
        <f>Data!H123</f>
        <v>37895</v>
      </c>
      <c r="N83" s="17">
        <f>Data!I123</f>
        <v>2883</v>
      </c>
    </row>
    <row r="84" spans="12:14" ht="12">
      <c r="L84" s="131">
        <f>IF(Data!H124&lt;&gt;"",Data!J124,"")</f>
        <v>37926</v>
      </c>
      <c r="M84" s="127">
        <f>Data!H124</f>
        <v>37926</v>
      </c>
      <c r="N84" s="17">
        <f>Data!I124</f>
        <v>2886</v>
      </c>
    </row>
    <row r="85" spans="12:14" ht="12">
      <c r="L85" s="131">
        <f>IF(Data!H125&lt;&gt;"",Data!J125,"")</f>
        <v>37956</v>
      </c>
      <c r="M85" s="127">
        <f>Data!H125</f>
        <v>37956</v>
      </c>
      <c r="N85" s="17">
        <f>Data!I125</f>
        <v>2891</v>
      </c>
    </row>
    <row r="86" spans="12:14" ht="12">
      <c r="L86" s="131">
        <f>IF(Data!H126&lt;&gt;"",Data!J126,"")</f>
        <v>37987</v>
      </c>
      <c r="M86" s="127">
        <f>Data!H126</f>
        <v>37987</v>
      </c>
      <c r="N86" s="17">
        <f>Data!I126</f>
        <v>2894</v>
      </c>
    </row>
    <row r="87" spans="12:14" ht="12">
      <c r="L87" s="131">
        <f>IF(Data!H127&lt;&gt;"",Data!J127,"")</f>
        <v>38018</v>
      </c>
      <c r="M87" s="127">
        <f>Data!H127</f>
        <v>38018</v>
      </c>
      <c r="N87" s="17">
        <f>Data!I127</f>
        <v>2904</v>
      </c>
    </row>
    <row r="88" spans="12:14" ht="12">
      <c r="L88" s="131">
        <f>IF(Data!H128&lt;&gt;"",Data!J128,"")</f>
        <v>38047</v>
      </c>
      <c r="M88" s="127">
        <f>Data!H128</f>
        <v>38047</v>
      </c>
      <c r="N88" s="17">
        <f>Data!I128</f>
        <v>2918</v>
      </c>
    </row>
    <row r="89" spans="12:14" ht="12">
      <c r="L89" s="131">
        <f>IF(Data!H129&lt;&gt;"",Data!J129,"")</f>
        <v>38078</v>
      </c>
      <c r="M89" s="127">
        <f>Data!H129</f>
        <v>38078</v>
      </c>
      <c r="N89" s="17">
        <f>Data!I129</f>
        <v>2930</v>
      </c>
    </row>
    <row r="90" spans="12:14" ht="12">
      <c r="L90" s="131">
        <f>IF(Data!H130&lt;&gt;"",Data!J130,"")</f>
        <v>38108</v>
      </c>
      <c r="M90" s="127">
        <f>Data!H130</f>
        <v>38108</v>
      </c>
      <c r="N90" s="17">
        <f>Data!I130</f>
        <v>2934</v>
      </c>
    </row>
    <row r="91" spans="12:14" ht="12">
      <c r="L91" s="131">
        <f>IF(Data!H131&lt;&gt;"",Data!J131,"")</f>
        <v>38139</v>
      </c>
      <c r="M91" s="127">
        <f>Data!H131</f>
        <v>38139</v>
      </c>
      <c r="N91" s="17">
        <f>Data!I131</f>
        <v>2939</v>
      </c>
    </row>
    <row r="92" spans="12:14" ht="12">
      <c r="L92" s="131">
        <f>IF(Data!H132&lt;&gt;"",Data!J132,"")</f>
        <v>38169</v>
      </c>
      <c r="M92" s="127">
        <f>Data!H132</f>
        <v>38169</v>
      </c>
      <c r="N92" s="17">
        <f>Data!I132</f>
        <v>2943</v>
      </c>
    </row>
    <row r="93" spans="12:14" ht="12">
      <c r="L93" s="131">
        <f>IF(Data!H133&lt;&gt;"",Data!J133,"")</f>
        <v>38200</v>
      </c>
      <c r="M93" s="127">
        <f>Data!H133</f>
        <v>38200</v>
      </c>
      <c r="N93" s="17">
        <f>Data!I133</f>
        <v>2945</v>
      </c>
    </row>
    <row r="94" spans="12:14" ht="12">
      <c r="L94" s="131">
        <f>IF(Data!H134&lt;&gt;"",Data!J134,"")</f>
        <v>38231</v>
      </c>
      <c r="M94" s="127">
        <f>Data!H134</f>
        <v>38231</v>
      </c>
      <c r="N94" s="17">
        <f>Data!I134</f>
        <v>2952</v>
      </c>
    </row>
    <row r="95" spans="12:14" ht="12">
      <c r="L95" s="131">
        <f>IF(Data!H135&lt;&gt;"",Data!J135,"")</f>
        <v>38261</v>
      </c>
      <c r="M95" s="127">
        <f>Data!H135</f>
        <v>38261</v>
      </c>
      <c r="N95" s="17">
        <f>Data!I135</f>
        <v>2952</v>
      </c>
    </row>
    <row r="96" spans="12:14" ht="12">
      <c r="L96" s="131">
        <f>IF(Data!H136&lt;&gt;"",Data!J136,"")</f>
        <v>38292</v>
      </c>
      <c r="M96" s="127">
        <f>Data!H136</f>
        <v>38292</v>
      </c>
      <c r="N96" s="17">
        <f>Data!I136</f>
        <v>2958</v>
      </c>
    </row>
    <row r="97" spans="12:14" ht="12">
      <c r="L97" s="131">
        <f>IF(Data!H137&lt;&gt;"",Data!J137,"")</f>
        <v>38322</v>
      </c>
      <c r="M97" s="127">
        <f>Data!H137</f>
        <v>38322</v>
      </c>
      <c r="N97" s="17">
        <f>Data!I137</f>
        <v>2964</v>
      </c>
    </row>
    <row r="98" spans="12:14" ht="12">
      <c r="L98" s="131">
        <f>IF(Data!H138&lt;&gt;"",Data!J138,"")</f>
        <v>38353</v>
      </c>
      <c r="M98" s="127">
        <f>Data!H138</f>
        <v>38353</v>
      </c>
      <c r="N98" s="17">
        <f>Data!I138</f>
        <v>2966</v>
      </c>
    </row>
    <row r="99" spans="12:14" ht="12">
      <c r="L99" s="131">
        <f>IF(Data!H139&lt;&gt;"",Data!J139,"")</f>
        <v>38384</v>
      </c>
      <c r="M99" s="127">
        <f>Data!H139</f>
        <v>38384</v>
      </c>
      <c r="N99" s="17">
        <f>Data!I139</f>
        <v>2972</v>
      </c>
    </row>
    <row r="100" spans="12:14" ht="12">
      <c r="L100" s="131">
        <f>IF(Data!H140&lt;&gt;"",Data!J140,"")</f>
        <v>38412</v>
      </c>
      <c r="M100" s="127">
        <f>Data!H140</f>
        <v>38412</v>
      </c>
      <c r="N100" s="17">
        <f>Data!I140</f>
        <v>2974</v>
      </c>
    </row>
    <row r="101" spans="12:14" ht="12">
      <c r="L101" s="131">
        <f>IF(Data!H141&lt;&gt;"",Data!J141,"")</f>
        <v>38443</v>
      </c>
      <c r="M101" s="127">
        <f>Data!H141</f>
        <v>38443</v>
      </c>
      <c r="N101" s="17">
        <f>Data!I141</f>
        <v>2974</v>
      </c>
    </row>
    <row r="102" spans="12:14" ht="12">
      <c r="L102" s="131">
        <f>IF(Data!H142&lt;&gt;"",Data!J142,"")</f>
        <v>38473</v>
      </c>
      <c r="M102" s="127">
        <f>Data!H142</f>
        <v>38473</v>
      </c>
      <c r="N102" s="17">
        <f>Data!I142</f>
        <v>2980</v>
      </c>
    </row>
    <row r="103" spans="12:14" ht="12">
      <c r="L103" s="131">
        <f>IF(Data!H143&lt;&gt;"",Data!J143,"")</f>
        <v>38504</v>
      </c>
      <c r="M103" s="127">
        <f>Data!H143</f>
        <v>38504</v>
      </c>
      <c r="N103" s="17">
        <f>Data!I143</f>
        <v>2987</v>
      </c>
    </row>
    <row r="104" spans="12:14" ht="12">
      <c r="L104" s="131">
        <f>IF(Data!H144&lt;&gt;"",Data!J144,"")</f>
        <v>38534</v>
      </c>
      <c r="M104" s="127">
        <f>Data!H144</f>
        <v>38534</v>
      </c>
      <c r="N104" s="17">
        <f>Data!I144</f>
        <v>2988</v>
      </c>
    </row>
    <row r="105" spans="12:14" ht="12">
      <c r="L105" s="131">
        <f>IF(Data!H145&lt;&gt;"",Data!J145,"")</f>
        <v>38565</v>
      </c>
      <c r="M105" s="127">
        <f>Data!H145</f>
        <v>38565</v>
      </c>
      <c r="N105" s="17">
        <f>Data!I145</f>
        <v>2990</v>
      </c>
    </row>
    <row r="106" spans="12:14" ht="12">
      <c r="L106" s="131">
        <f>IF(Data!H146&lt;&gt;"",Data!J146,"")</f>
        <v>38596</v>
      </c>
      <c r="M106" s="127">
        <f>Data!H146</f>
        <v>38596</v>
      </c>
      <c r="N106" s="17">
        <f>Data!I146</f>
        <v>2988</v>
      </c>
    </row>
    <row r="107" spans="12:14" ht="12">
      <c r="L107" s="131">
        <f>IF(Data!H147&lt;&gt;"",Data!J147,"")</f>
        <v>38626</v>
      </c>
      <c r="M107" s="127">
        <f>Data!H147</f>
        <v>38626</v>
      </c>
      <c r="N107" s="17">
        <f>Data!I147</f>
        <v>2985</v>
      </c>
    </row>
    <row r="108" spans="12:14" ht="12">
      <c r="L108" s="131">
        <f>IF(Data!H148&lt;&gt;"",Data!J148,"")</f>
        <v>38657</v>
      </c>
      <c r="M108" s="127">
        <f>Data!H148</f>
        <v>38657</v>
      </c>
      <c r="N108" s="17">
        <f>Data!I148</f>
        <v>2988</v>
      </c>
    </row>
    <row r="109" spans="12:14" ht="12">
      <c r="L109" s="131">
        <f>IF(Data!H149&lt;&gt;"",Data!J149,"")</f>
        <v>38687</v>
      </c>
      <c r="M109" s="127">
        <f>Data!H149</f>
        <v>38687</v>
      </c>
      <c r="N109" s="17">
        <f>Data!I149</f>
        <v>2989</v>
      </c>
    </row>
    <row r="110" spans="12:14" ht="12">
      <c r="L110" s="131">
        <f>IF(Data!H150&lt;&gt;"",Data!J150,"")</f>
        <v>38718</v>
      </c>
      <c r="M110" s="127">
        <f>Data!H150</f>
        <v>38718</v>
      </c>
      <c r="N110" s="17">
        <f>Data!I150</f>
        <v>2998</v>
      </c>
    </row>
    <row r="111" spans="12:14" ht="12">
      <c r="L111" s="131">
        <f>IF(Data!H151&lt;&gt;"",Data!J151,"")</f>
        <v>38749</v>
      </c>
      <c r="M111" s="127">
        <f>Data!H151</f>
        <v>38749</v>
      </c>
      <c r="N111" s="17">
        <f>Data!I151</f>
        <v>2999</v>
      </c>
    </row>
    <row r="112" spans="12:14" ht="12">
      <c r="L112" s="131">
        <f>IF(Data!H152&lt;&gt;"",Data!J152,"")</f>
        <v>38777</v>
      </c>
      <c r="M112" s="127">
        <f>Data!H152</f>
        <v>38777</v>
      </c>
      <c r="N112" s="17">
        <f>Data!I152</f>
        <v>3003</v>
      </c>
    </row>
    <row r="113" spans="12:14" ht="12">
      <c r="L113" s="131">
        <f>IF(Data!H153&lt;&gt;"",Data!J153,"")</f>
        <v>38808</v>
      </c>
      <c r="M113" s="127">
        <f>Data!H153</f>
        <v>38808</v>
      </c>
      <c r="N113" s="17">
        <f>Data!I153</f>
        <v>3003</v>
      </c>
    </row>
    <row r="114" spans="12:14" ht="12">
      <c r="L114" s="131">
        <f>IF(Data!H154&lt;&gt;"",Data!J154,"")</f>
        <v>38838</v>
      </c>
      <c r="M114" s="127">
        <f>Data!H154</f>
        <v>38838</v>
      </c>
      <c r="N114" s="17">
        <f>Data!I154</f>
        <v>3003</v>
      </c>
    </row>
    <row r="115" spans="12:14" ht="12">
      <c r="L115" s="131">
        <f>IF(Data!H155&lt;&gt;"",Data!J155,"")</f>
        <v>38869</v>
      </c>
      <c r="M115" s="127">
        <f>Data!H155</f>
        <v>38869</v>
      </c>
      <c r="N115" s="17">
        <f>Data!I155</f>
        <v>3003</v>
      </c>
    </row>
    <row r="116" spans="12:14" ht="12">
      <c r="L116" s="131">
        <f>IF(Data!H156&lt;&gt;"",Data!J156,"")</f>
        <v>38899</v>
      </c>
      <c r="M116" s="127">
        <f>Data!H156</f>
        <v>38899</v>
      </c>
      <c r="N116" s="17">
        <f>Data!I156</f>
        <v>2999</v>
      </c>
    </row>
    <row r="117" spans="12:14" ht="12">
      <c r="L117" s="131">
        <f>IF(Data!H157&lt;&gt;"",Data!J157,"")</f>
        <v>38930</v>
      </c>
      <c r="M117" s="127">
        <f>Data!H157</f>
        <v>38930</v>
      </c>
      <c r="N117" s="17">
        <f>Data!I157</f>
        <v>2999</v>
      </c>
    </row>
    <row r="118" spans="12:14" ht="12">
      <c r="L118" s="131">
        <f>IF(Data!H158&lt;&gt;"",Data!J158,"")</f>
        <v>38961</v>
      </c>
      <c r="M118" s="127">
        <f>Data!H158</f>
        <v>38961</v>
      </c>
      <c r="N118" s="17">
        <f>Data!I158</f>
        <v>3003</v>
      </c>
    </row>
    <row r="119" spans="12:14" ht="12">
      <c r="L119" s="131">
        <f>IF(Data!H159&lt;&gt;"",Data!J159,"")</f>
        <v>38991</v>
      </c>
      <c r="M119" s="127">
        <f>Data!H159</f>
        <v>38991</v>
      </c>
      <c r="N119" s="17">
        <f>Data!I159</f>
        <v>3010</v>
      </c>
    </row>
    <row r="120" spans="12:14" ht="12">
      <c r="L120" s="131">
        <f>IF(Data!H160&lt;&gt;"",Data!J160,"")</f>
        <v>39022</v>
      </c>
      <c r="M120" s="127">
        <f>Data!H160</f>
        <v>39022</v>
      </c>
      <c r="N120" s="17">
        <f>Data!I160</f>
        <v>3012</v>
      </c>
    </row>
    <row r="121" spans="12:14" ht="12">
      <c r="L121" s="131">
        <f>IF(Data!H161&lt;&gt;"",Data!J161,"")</f>
        <v>39052</v>
      </c>
      <c r="M121" s="127">
        <f>Data!H161</f>
        <v>39052</v>
      </c>
      <c r="N121" s="17">
        <f>Data!I161</f>
        <v>3014</v>
      </c>
    </row>
    <row r="122" spans="12:14" ht="12">
      <c r="L122" s="131">
        <f>IF(Data!H162&lt;&gt;"",Data!J162,"")</f>
        <v>39083</v>
      </c>
      <c r="M122" s="127">
        <f>Data!H162</f>
        <v>39083</v>
      </c>
      <c r="N122" s="17">
        <f>Data!I162</f>
        <v>3015</v>
      </c>
    </row>
    <row r="123" spans="12:14" ht="12">
      <c r="L123" s="131">
        <f>IF(Data!H163&lt;&gt;"",Data!J163,"")</f>
        <v>39114</v>
      </c>
      <c r="M123" s="127">
        <f>Data!H163</f>
        <v>39114</v>
      </c>
      <c r="N123" s="17">
        <f>Data!I163</f>
        <v>3013</v>
      </c>
    </row>
    <row r="124" spans="12:14" ht="12">
      <c r="L124" s="131">
        <f>IF(Data!H164&lt;&gt;"",Data!J164,"")</f>
        <v>39142</v>
      </c>
      <c r="M124" s="127">
        <f>Data!H164</f>
        <v>39142</v>
      </c>
      <c r="N124" s="17">
        <f>Data!I164</f>
        <v>3016</v>
      </c>
    </row>
    <row r="125" spans="12:14" ht="12">
      <c r="L125" s="131">
        <f>IF(Data!H165&lt;&gt;"",Data!J165,"")</f>
        <v>39173</v>
      </c>
      <c r="M125" s="127">
        <f>Data!H165</f>
        <v>39173</v>
      </c>
      <c r="N125" s="17">
        <f>Data!I165</f>
        <v>3018</v>
      </c>
    </row>
    <row r="126" spans="12:14" ht="12">
      <c r="L126" s="131">
        <f>IF(Data!H166&lt;&gt;"",Data!J166,"")</f>
        <v>39203</v>
      </c>
      <c r="M126" s="127">
        <f>Data!H166</f>
        <v>39203</v>
      </c>
      <c r="N126" s="17">
        <f>Data!I166</f>
        <v>3023</v>
      </c>
    </row>
    <row r="127" spans="12:14" ht="12">
      <c r="L127" s="131">
        <f>IF(Data!H167&lt;&gt;"",Data!J167,"")</f>
        <v>39234</v>
      </c>
      <c r="M127" s="127">
        <f>Data!H167</f>
        <v>39234</v>
      </c>
      <c r="N127" s="17">
        <f>Data!I167</f>
        <v>3024</v>
      </c>
    </row>
    <row r="128" spans="12:14" ht="12">
      <c r="L128" s="131">
        <f>IF(Data!H168&lt;&gt;"",Data!J168,"")</f>
        <v>39264</v>
      </c>
      <c r="M128" s="127">
        <f>Data!H168</f>
        <v>39264</v>
      </c>
      <c r="N128" s="17">
        <f>Data!I168</f>
        <v>3028</v>
      </c>
    </row>
    <row r="129" spans="12:14" ht="12">
      <c r="L129" s="131">
        <f>IF(Data!H169&lt;&gt;"",Data!J169,"")</f>
        <v>39295</v>
      </c>
      <c r="M129" s="127">
        <f>Data!H169</f>
        <v>39295</v>
      </c>
      <c r="N129" s="17">
        <f>Data!I169</f>
        <v>3034</v>
      </c>
    </row>
    <row r="130" spans="12:14" ht="12">
      <c r="L130" s="131">
        <f>IF(Data!H170&lt;&gt;"",Data!J170,"")</f>
        <v>39326</v>
      </c>
      <c r="M130" s="127">
        <f>Data!H170</f>
        <v>39326</v>
      </c>
      <c r="N130" s="17">
        <f>Data!I170</f>
        <v>3034</v>
      </c>
    </row>
    <row r="131" spans="12:14" ht="12">
      <c r="L131" s="131">
        <f>IF(Data!H171&lt;&gt;"",Data!J171,"")</f>
        <v>39356</v>
      </c>
      <c r="M131" s="127">
        <f>Data!H171</f>
        <v>39356</v>
      </c>
      <c r="N131" s="17">
        <f>Data!I171</f>
        <v>3037</v>
      </c>
    </row>
    <row r="132" spans="12:14" ht="12">
      <c r="L132" s="131">
        <f>IF(Data!H172&lt;&gt;"",Data!J172,"")</f>
        <v>39387</v>
      </c>
      <c r="M132" s="127">
        <f>Data!H172</f>
        <v>39387</v>
      </c>
      <c r="N132" s="17">
        <f>Data!I172</f>
        <v>3038</v>
      </c>
    </row>
    <row r="133" spans="12:14" ht="12">
      <c r="L133" s="131">
        <f>IF(Data!H173&lt;&gt;"",Data!J173,"")</f>
        <v>39417</v>
      </c>
      <c r="M133" s="127">
        <f>Data!H173</f>
        <v>39417</v>
      </c>
      <c r="N133" s="17">
        <f>Data!I173</f>
        <v>3030</v>
      </c>
    </row>
    <row r="134" spans="12:14" ht="12">
      <c r="L134" s="131">
        <f>IF(Data!H174&lt;&gt;"",Data!J174,"")</f>
        <v>39448</v>
      </c>
      <c r="M134" s="127">
        <f>Data!H174</f>
        <v>39448</v>
      </c>
      <c r="N134" s="17">
        <f>Data!I174</f>
        <v>3029</v>
      </c>
    </row>
    <row r="135" spans="12:14" ht="12">
      <c r="L135" s="131">
        <f>IF(Data!H175&lt;&gt;"",Data!J175,"")</f>
        <v>39479</v>
      </c>
      <c r="M135" s="127">
        <f>Data!H175</f>
        <v>39479</v>
      </c>
      <c r="N135" s="17">
        <f>Data!I175</f>
        <v>3031</v>
      </c>
    </row>
    <row r="136" spans="12:14" ht="12">
      <c r="L136" s="131">
        <f>IF(Data!H176&lt;&gt;"",Data!J176,"")</f>
        <v>39508</v>
      </c>
      <c r="M136" s="127">
        <f>Data!H176</f>
        <v>39508</v>
      </c>
      <c r="N136" s="17">
        <f>Data!I176</f>
        <v>3023</v>
      </c>
    </row>
    <row r="137" spans="12:14" ht="12">
      <c r="L137" s="131">
        <f>IF(Data!H177&lt;&gt;"",Data!J177,"")</f>
        <v>39539</v>
      </c>
      <c r="M137" s="127">
        <f>Data!H177</f>
        <v>39539</v>
      </c>
      <c r="N137" s="17">
        <f>Data!I177</f>
        <v>3022</v>
      </c>
    </row>
    <row r="138" spans="12:14" ht="12">
      <c r="L138" s="131">
        <f>IF(Data!H178&lt;&gt;"",Data!J178,"")</f>
        <v>39569</v>
      </c>
      <c r="M138" s="127">
        <f>Data!H178</f>
        <v>39569</v>
      </c>
      <c r="N138" s="17">
        <f>Data!I178</f>
        <v>3015</v>
      </c>
    </row>
    <row r="139" spans="12:14" ht="12">
      <c r="L139" s="131">
        <f>IF(Data!H179&lt;&gt;"",Data!J179,"")</f>
        <v>39600</v>
      </c>
      <c r="M139" s="127">
        <f>Data!H179</f>
        <v>39600</v>
      </c>
      <c r="N139" s="17">
        <f>Data!I179</f>
        <v>3007</v>
      </c>
    </row>
    <row r="140" spans="12:14" ht="12">
      <c r="L140" s="131">
        <f>IF(Data!H180&lt;&gt;"",Data!J180,"")</f>
        <v>39630</v>
      </c>
      <c r="M140" s="127">
        <f>Data!H180</f>
        <v>39630</v>
      </c>
      <c r="N140" s="17">
        <f>Data!I180</f>
        <v>3002</v>
      </c>
    </row>
    <row r="141" spans="12:14" ht="12">
      <c r="L141" s="131">
        <f>IF(Data!H181&lt;&gt;"",Data!J181,"")</f>
        <v>39661</v>
      </c>
      <c r="M141" s="127">
        <f>Data!H181</f>
        <v>39661</v>
      </c>
      <c r="N141" s="17">
        <f>Data!I181</f>
        <v>2992</v>
      </c>
    </row>
    <row r="142" spans="12:14" ht="12">
      <c r="L142" s="131">
        <f>IF(Data!H182&lt;&gt;"",Data!J182,"")</f>
        <v>39692</v>
      </c>
      <c r="M142" s="127">
        <f>Data!H182</f>
        <v>39692</v>
      </c>
      <c r="N142" s="17">
        <f>Data!I182</f>
        <v>2986</v>
      </c>
    </row>
    <row r="143" spans="12:14" ht="12">
      <c r="L143" s="131">
        <f>IF(Data!H183&lt;&gt;"",Data!J183,"")</f>
        <v>39722</v>
      </c>
      <c r="M143" s="127">
        <f>Data!H183</f>
        <v>39722</v>
      </c>
      <c r="N143" s="17">
        <f>Data!I183</f>
        <v>2981</v>
      </c>
    </row>
    <row r="144" spans="12:14" ht="12">
      <c r="L144" s="131">
        <f>IF(Data!H184&lt;&gt;"",Data!J184,"")</f>
        <v>39753</v>
      </c>
      <c r="M144" s="127">
        <f>Data!H184</f>
        <v>39753</v>
      </c>
      <c r="N144" s="17">
        <f>Data!I184</f>
        <v>2971</v>
      </c>
    </row>
    <row r="145" spans="12:14" ht="12">
      <c r="L145" s="131">
        <f>IF(Data!H185&lt;&gt;"",Data!J185,"")</f>
        <v>39783</v>
      </c>
      <c r="M145" s="127">
        <f>Data!H185</f>
        <v>39783</v>
      </c>
      <c r="N145" s="17">
        <f>Data!I185</f>
        <v>2973</v>
      </c>
    </row>
    <row r="146" spans="12:14" ht="12">
      <c r="L146" s="131">
        <f>IF(Data!H186&lt;&gt;"",Data!J186,"")</f>
        <v>39814</v>
      </c>
      <c r="M146" s="127">
        <f>Data!H186</f>
        <v>39814</v>
      </c>
      <c r="N146" s="17">
        <f>Data!I186</f>
        <v>2966</v>
      </c>
    </row>
    <row r="147" spans="12:14" ht="12">
      <c r="L147" s="131">
        <f>IF(Data!H187&lt;&gt;"",Data!J187,"")</f>
        <v>39845</v>
      </c>
      <c r="M147" s="127">
        <f>Data!H187</f>
        <v>39845</v>
      </c>
      <c r="N147" s="17">
        <f>Data!I187</f>
        <v>2963</v>
      </c>
    </row>
    <row r="148" spans="12:14" ht="12">
      <c r="L148" s="131">
        <f>IF(Data!H188&lt;&gt;"",Data!J188,"")</f>
        <v>39873</v>
      </c>
      <c r="M148" s="127">
        <f>Data!H188</f>
        <v>39873</v>
      </c>
      <c r="N148" s="17">
        <f>Data!I188</f>
        <v>2961</v>
      </c>
    </row>
    <row r="149" spans="12:14" ht="12">
      <c r="L149" s="131">
        <f>IF(Data!H189&lt;&gt;"",Data!J189,"")</f>
        <v>39904</v>
      </c>
      <c r="M149" s="127">
        <f>Data!H189</f>
        <v>39904</v>
      </c>
      <c r="N149" s="17">
        <f>Data!I189</f>
        <v>2960</v>
      </c>
    </row>
    <row r="150" spans="12:14" ht="12">
      <c r="L150" s="131">
        <f>IF(Data!H190&lt;&gt;"",Data!J190,"")</f>
        <v>39934</v>
      </c>
      <c r="M150" s="127">
        <f>Data!H190</f>
        <v>39934</v>
      </c>
      <c r="N150" s="17">
        <f>Data!I190</f>
        <v>2957</v>
      </c>
    </row>
    <row r="151" spans="12:14" ht="12">
      <c r="L151" s="131">
        <f>IF(Data!H191&lt;&gt;"",Data!J191,"")</f>
        <v>39965</v>
      </c>
      <c r="M151" s="127">
        <f>Data!H191</f>
        <v>39965</v>
      </c>
      <c r="N151" s="17">
        <f>Data!I191</f>
        <v>2958</v>
      </c>
    </row>
    <row r="152" spans="12:14" ht="12">
      <c r="L152" s="131">
        <f>IF(Data!H192&lt;&gt;"",Data!J192,"")</f>
        <v>39995</v>
      </c>
      <c r="M152" s="127">
        <f>Data!H192</f>
        <v>39995</v>
      </c>
      <c r="N152" s="17">
        <f>Data!I192</f>
        <v>2960</v>
      </c>
    </row>
    <row r="153" spans="12:14" ht="12">
      <c r="L153" s="131">
        <f>IF(Data!H193&lt;&gt;"",Data!J193,"")</f>
        <v>40026</v>
      </c>
      <c r="M153" s="127">
        <f>Data!H193</f>
        <v>40026</v>
      </c>
      <c r="N153" s="17">
        <f>Data!I193</f>
        <v>2959</v>
      </c>
    </row>
    <row r="154" spans="12:14" ht="12">
      <c r="L154" s="131">
        <f>IF(Data!H194&lt;&gt;"",Data!J194,"")</f>
        <v>40057</v>
      </c>
      <c r="M154" s="127">
        <f>Data!H194</f>
        <v>40057</v>
      </c>
      <c r="N154" s="17">
        <f>Data!I194</f>
        <v>2961</v>
      </c>
    </row>
    <row r="155" spans="12:14" ht="12">
      <c r="L155" s="131">
        <f>IF(Data!H195&lt;&gt;"",Data!J195,"")</f>
        <v>40087</v>
      </c>
      <c r="M155" s="127">
        <f>Data!H195</f>
        <v>40087</v>
      </c>
      <c r="N155" s="17">
        <f>Data!I195</f>
        <v>2957</v>
      </c>
    </row>
    <row r="156" spans="12:14" ht="12">
      <c r="L156" s="131">
        <f>IF(Data!H196&lt;&gt;"",Data!J196,"")</f>
        <v>40118</v>
      </c>
      <c r="M156" s="127">
        <f>Data!H196</f>
        <v>40118</v>
      </c>
      <c r="N156" s="17">
        <f>Data!I196</f>
        <v>2958</v>
      </c>
    </row>
    <row r="157" spans="12:14" ht="12">
      <c r="L157" s="131">
        <f>IF(Data!H197&lt;&gt;"",Data!J197,"")</f>
        <v>40148</v>
      </c>
      <c r="M157" s="127">
        <f>Data!H197</f>
        <v>40148</v>
      </c>
      <c r="N157" s="17">
        <f>Data!I197</f>
        <v>2956</v>
      </c>
    </row>
    <row r="158" spans="12:14" ht="12">
      <c r="L158" s="131">
        <f>IF(Data!H198&lt;&gt;"",Data!J198,"")</f>
        <v>40179</v>
      </c>
      <c r="M158" s="127">
        <f>Data!H198</f>
        <v>40179</v>
      </c>
      <c r="N158" s="17">
        <f>Data!I198</f>
        <v>2951</v>
      </c>
    </row>
    <row r="159" spans="12:14" ht="12">
      <c r="L159" s="131">
        <f>IF(Data!H199&lt;&gt;"",Data!J199,"")</f>
        <v>40210</v>
      </c>
      <c r="M159" s="127">
        <f>Data!H199</f>
        <v>40210</v>
      </c>
      <c r="N159" s="17">
        <f>Data!I199</f>
        <v>2944</v>
      </c>
    </row>
    <row r="160" spans="12:14" ht="12">
      <c r="L160" s="131">
        <f>IF(Data!H200&lt;&gt;"",Data!J200,"")</f>
        <v>40238</v>
      </c>
      <c r="M160" s="127">
        <f>Data!H200</f>
        <v>40238</v>
      </c>
      <c r="N160" s="17">
        <f>Data!I200</f>
        <v>2948</v>
      </c>
    </row>
    <row r="161" spans="12:14" ht="12">
      <c r="L161" s="131">
        <f>IF(Data!H201&lt;&gt;"",Data!J201,"")</f>
        <v>40269</v>
      </c>
      <c r="M161" s="127">
        <f>Data!H201</f>
        <v>40269</v>
      </c>
      <c r="N161" s="17">
        <f>Data!I201</f>
        <v>2951</v>
      </c>
    </row>
    <row r="162" spans="12:14" ht="12">
      <c r="L162" s="131">
        <f>IF(Data!H202&lt;&gt;"",Data!J202,"")</f>
        <v>40299</v>
      </c>
      <c r="M162" s="127">
        <f>Data!H202</f>
        <v>40299</v>
      </c>
      <c r="N162" s="17">
        <f>Data!I202</f>
        <v>2950</v>
      </c>
    </row>
    <row r="163" spans="12:14" ht="12">
      <c r="L163" s="131">
        <f>IF(Data!H203&lt;&gt;"",Data!J203,"")</f>
        <v>40330</v>
      </c>
      <c r="M163" s="127">
        <f>Data!H203</f>
        <v>40330</v>
      </c>
      <c r="N163" s="17">
        <f>Data!I203</f>
        <v>2952</v>
      </c>
    </row>
    <row r="164" spans="12:14" ht="12">
      <c r="L164" s="131">
        <f>IF(Data!H204&lt;&gt;"",Data!J204,"")</f>
        <v>40360</v>
      </c>
      <c r="M164" s="127">
        <f>Data!H204</f>
        <v>40360</v>
      </c>
      <c r="N164" s="17">
        <f>Data!I204</f>
        <v>2953</v>
      </c>
    </row>
    <row r="165" spans="12:14" ht="12">
      <c r="L165" s="131">
        <f>IF(Data!H205&lt;&gt;"",Data!J205,"")</f>
        <v>40391</v>
      </c>
      <c r="M165" s="127">
        <f>Data!H205</f>
        <v>40391</v>
      </c>
      <c r="N165" s="17">
        <f>Data!I205</f>
        <v>2957</v>
      </c>
    </row>
    <row r="166" spans="12:14" ht="12">
      <c r="L166" s="131">
        <f>IF(Data!H206&lt;&gt;"",Data!J206,"")</f>
        <v>40422</v>
      </c>
      <c r="M166" s="127">
        <f>Data!H206</f>
        <v>40422</v>
      </c>
      <c r="N166" s="17">
        <f>Data!I206</f>
        <v>2960</v>
      </c>
    </row>
    <row r="167" spans="12:14" ht="12">
      <c r="L167" s="131">
        <f>IF(Data!H207&lt;&gt;"",Data!J207,"")</f>
        <v>40452</v>
      </c>
      <c r="M167" s="127">
        <f>Data!H207</f>
        <v>40452</v>
      </c>
      <c r="N167" s="17">
        <f>Data!I207</f>
        <v>2964</v>
      </c>
    </row>
    <row r="168" spans="12:14" ht="12">
      <c r="L168" s="131">
        <f>IF(Data!H208&lt;&gt;"",Data!J208,"")</f>
        <v>40483</v>
      </c>
      <c r="M168" s="127">
        <f>Data!H208</f>
        <v>40483</v>
      </c>
      <c r="N168" s="17">
        <f>Data!I208</f>
        <v>2967</v>
      </c>
    </row>
    <row r="169" spans="12:14" ht="12">
      <c r="L169" s="131">
        <f>IF(Data!H209&lt;&gt;"",Data!J209,"")</f>
        <v>40513</v>
      </c>
      <c r="M169" s="127">
        <f>Data!H209</f>
        <v>40513</v>
      </c>
      <c r="N169" s="17">
        <f>Data!I209</f>
        <v>2968</v>
      </c>
    </row>
    <row r="170" spans="12:14" ht="12">
      <c r="L170" s="131">
        <f>IF(Data!H210&lt;&gt;"",Data!J210,"")</f>
        <v>40544</v>
      </c>
      <c r="M170" s="127">
        <f>Data!H210</f>
        <v>40544</v>
      </c>
      <c r="N170" s="17">
        <f>Data!I210</f>
        <v>2971</v>
      </c>
    </row>
    <row r="171" spans="12:14" ht="12">
      <c r="L171" s="131">
        <f>IF(Data!H211&lt;&gt;"",Data!J211,"")</f>
        <v>40575</v>
      </c>
      <c r="M171" s="127">
        <f>Data!H211</f>
        <v>40575</v>
      </c>
      <c r="N171" s="17">
        <f>Data!I211</f>
        <v>2973</v>
      </c>
    </row>
    <row r="172" spans="12:14" ht="12">
      <c r="L172" s="131">
        <f>IF(Data!H212&lt;&gt;"",Data!J212,"")</f>
        <v>40603</v>
      </c>
      <c r="M172" s="127">
        <f>Data!H212</f>
        <v>40603</v>
      </c>
      <c r="N172" s="17">
        <f>Data!I212</f>
        <v>2972</v>
      </c>
    </row>
    <row r="173" spans="12:14" ht="12">
      <c r="L173" s="131">
        <f>IF(Data!H213&lt;&gt;"",Data!J213,"")</f>
        <v>40634</v>
      </c>
      <c r="M173" s="127">
        <f>Data!H213</f>
        <v>40634</v>
      </c>
      <c r="N173" s="17">
        <f>Data!I213</f>
        <v>2968</v>
      </c>
    </row>
    <row r="174" spans="12:14" ht="12">
      <c r="L174" s="131">
        <f>IF(Data!H214&lt;&gt;"",Data!J214,"")</f>
        <v>40664</v>
      </c>
      <c r="M174" s="127">
        <f>Data!H214</f>
        <v>40664</v>
      </c>
      <c r="N174" s="17">
        <f>Data!I214</f>
        <v>2965</v>
      </c>
    </row>
    <row r="175" spans="12:14" ht="12">
      <c r="L175" s="131">
        <f>IF(Data!H215&lt;&gt;"",Data!J215,"")</f>
        <v>40695</v>
      </c>
      <c r="M175" s="127">
        <f>Data!H215</f>
        <v>40695</v>
      </c>
      <c r="N175" s="17">
        <f>Data!I215</f>
        <v>2963</v>
      </c>
    </row>
    <row r="176" spans="12:14" ht="12">
      <c r="L176" s="131">
        <f>IF(Data!H216&lt;&gt;"",Data!J216,"")</f>
        <v>40725</v>
      </c>
      <c r="M176" s="127">
        <f>Data!H216</f>
        <v>40725</v>
      </c>
      <c r="N176" s="17">
        <f>Data!I216</f>
        <v>2958</v>
      </c>
    </row>
    <row r="177" spans="12:14" ht="12">
      <c r="L177" s="131">
        <f>IF(Data!H217&lt;&gt;"",Data!J217,"")</f>
        <v>40756</v>
      </c>
      <c r="M177" s="127">
        <f>Data!H217</f>
        <v>40756</v>
      </c>
      <c r="N177" s="17">
        <f>Data!I217</f>
        <v>2955</v>
      </c>
    </row>
    <row r="178" spans="12:14" ht="12">
      <c r="L178" s="131">
        <f>IF(Data!H218&lt;&gt;"",Data!J218,"")</f>
        <v>40787</v>
      </c>
      <c r="M178" s="127">
        <f>Data!H218</f>
        <v>40787</v>
      </c>
      <c r="N178" s="17">
        <f>Data!I218</f>
        <v>2952</v>
      </c>
    </row>
    <row r="179" spans="12:14" ht="12">
      <c r="L179" s="131">
        <f>IF(Data!H219&lt;&gt;"",Data!J219,"")</f>
        <v>40817</v>
      </c>
      <c r="M179" s="127">
        <f>Data!H219</f>
        <v>40817</v>
      </c>
      <c r="N179" s="17">
        <f>Data!I219</f>
        <v>2948</v>
      </c>
    </row>
    <row r="180" spans="12:14" ht="12">
      <c r="L180" s="131">
        <f>IF(Data!H220&lt;&gt;"",Data!J220,"")</f>
        <v>40848</v>
      </c>
      <c r="M180" s="127">
        <f>Data!H220</f>
        <v>40848</v>
      </c>
      <c r="N180" s="17">
        <f>Data!I220</f>
        <v>2947</v>
      </c>
    </row>
    <row r="181" spans="12:14" ht="12">
      <c r="L181" s="131">
        <f>IF(Data!H221&lt;&gt;"",Data!J221,"")</f>
        <v>40878</v>
      </c>
      <c r="M181" s="127">
        <f>Data!H221</f>
        <v>40878</v>
      </c>
      <c r="N181" s="17">
        <f>Data!I221</f>
        <v>2951</v>
      </c>
    </row>
    <row r="182" spans="12:14" ht="12">
      <c r="L182" s="131">
        <f>IF(Data!H222&lt;&gt;"",Data!J222,"")</f>
        <v>40909</v>
      </c>
      <c r="M182" s="127">
        <f>Data!H222</f>
        <v>40909</v>
      </c>
      <c r="N182" s="17">
        <f>Data!I222</f>
        <v>2955</v>
      </c>
    </row>
    <row r="183" spans="12:14" ht="12">
      <c r="L183" s="131">
        <f>IF(Data!H223&lt;&gt;"",Data!J223,"")</f>
        <v>40940</v>
      </c>
      <c r="M183" s="127">
        <f>Data!H223</f>
        <v>40940</v>
      </c>
      <c r="N183" s="17">
        <f>Data!I223</f>
        <v>2960</v>
      </c>
    </row>
    <row r="184" spans="12:14" ht="12">
      <c r="L184" s="131">
        <f>IF(Data!H224&lt;&gt;"",Data!J224,"")</f>
        <v>40969</v>
      </c>
      <c r="M184" s="127">
        <f>Data!H224</f>
        <v>40969</v>
      </c>
      <c r="N184" s="17">
        <f>Data!I224</f>
        <v>2963</v>
      </c>
    </row>
    <row r="185" spans="12:14" ht="12">
      <c r="L185" s="131">
        <f>IF(Data!H225&lt;&gt;"",Data!J225,"")</f>
        <v>41000</v>
      </c>
      <c r="M185" s="127">
        <f>Data!H225</f>
        <v>41000</v>
      </c>
      <c r="N185" s="17">
        <f>Data!I225</f>
        <v>2962</v>
      </c>
    </row>
    <row r="186" spans="12:14" ht="12">
      <c r="L186" s="131">
        <f>IF(Data!H226&lt;&gt;"",Data!J226,"")</f>
        <v>41030</v>
      </c>
      <c r="M186" s="127">
        <f>Data!H226</f>
        <v>41030</v>
      </c>
      <c r="N186" s="17">
        <f>Data!I226</f>
        <v>2969</v>
      </c>
    </row>
    <row r="187" spans="12:14" ht="12">
      <c r="L187" s="131">
        <f>IF(Data!H227&lt;&gt;"",Data!J227,"")</f>
        <v>41061</v>
      </c>
      <c r="M187" s="127">
        <f>Data!H227</f>
        <v>41061</v>
      </c>
      <c r="N187" s="17">
        <f>Data!I227</f>
        <v>2971</v>
      </c>
    </row>
    <row r="188" spans="12:14" ht="12">
      <c r="L188" s="131">
        <f>IF(Data!H228&lt;&gt;"",Data!J228,"")</f>
        <v>41091</v>
      </c>
      <c r="M188" s="127">
        <f>Data!H228</f>
        <v>41091</v>
      </c>
      <c r="N188" s="17">
        <f>Data!I228</f>
        <v>2971</v>
      </c>
    </row>
    <row r="189" spans="12:14" ht="12">
      <c r="L189" s="131">
        <f>IF(Data!H229&lt;&gt;"",Data!J229,"")</f>
        <v>41122</v>
      </c>
      <c r="M189" s="127">
        <f>Data!H229</f>
        <v>41122</v>
      </c>
      <c r="N189" s="17">
        <f>Data!I229</f>
        <v>2974</v>
      </c>
    </row>
    <row r="190" spans="12:14" ht="12">
      <c r="L190" s="131">
        <f>IF(Data!H230&lt;&gt;"",Data!J230,"")</f>
        <v>41153</v>
      </c>
      <c r="M190" s="127">
        <f>Data!H230</f>
        <v>41153</v>
      </c>
      <c r="N190" s="17">
        <f>Data!I230</f>
        <v>2971</v>
      </c>
    </row>
    <row r="191" spans="12:14" ht="12">
      <c r="L191" s="131">
        <f>IF(Data!H231&lt;&gt;"",Data!J231,"")</f>
        <v>41183</v>
      </c>
      <c r="M191" s="127">
        <f>Data!H231</f>
        <v>41183</v>
      </c>
      <c r="N191" s="17">
        <f>Data!I231</f>
        <v>2973</v>
      </c>
    </row>
    <row r="192" spans="12:14" ht="12">
      <c r="L192" s="131">
        <f>IF(Data!H232&lt;&gt;"",Data!J232,"")</f>
        <v>41214</v>
      </c>
      <c r="M192" s="127">
        <f>Data!H232</f>
        <v>41214</v>
      </c>
      <c r="N192" s="17">
        <f>Data!I232</f>
        <v>2974</v>
      </c>
    </row>
    <row r="193" spans="12:14" ht="12">
      <c r="L193" s="131">
        <f>IF(Data!H233&lt;&gt;"",Data!J233,"")</f>
        <v>41244</v>
      </c>
      <c r="M193" s="127">
        <f>Data!H233</f>
        <v>41244</v>
      </c>
      <c r="N193" s="17">
        <f>Data!I233</f>
        <v>2968</v>
      </c>
    </row>
    <row r="194" spans="12:14" ht="12">
      <c r="L194" s="131">
        <f>IF(Data!H234&lt;&gt;"",Data!J234,"")</f>
        <v>41275</v>
      </c>
      <c r="M194" s="127">
        <f>Data!H234</f>
        <v>41275</v>
      </c>
      <c r="N194" s="17">
        <f>Data!I234</f>
        <v>2969</v>
      </c>
    </row>
    <row r="195" spans="12:14" ht="12">
      <c r="L195" s="131">
        <f>IF(Data!H235&lt;&gt;"",Data!J235,"")</f>
        <v>41306</v>
      </c>
      <c r="M195" s="127">
        <f>Data!H235</f>
        <v>41306</v>
      </c>
      <c r="N195" s="17">
        <f>Data!I235</f>
        <v>2967</v>
      </c>
    </row>
    <row r="196" spans="12:14" ht="12">
      <c r="L196" s="131">
        <f>IF(Data!H236&lt;&gt;"",Data!J236,"")</f>
        <v>41334</v>
      </c>
      <c r="M196" s="127">
        <f>Data!H236</f>
        <v>41334</v>
      </c>
      <c r="N196" s="17">
        <f>Data!I236</f>
        <v>2964</v>
      </c>
    </row>
    <row r="197" spans="12:14" ht="12">
      <c r="L197" s="131">
        <f>IF(Data!H237&lt;&gt;"",Data!J237,"")</f>
        <v>41365</v>
      </c>
      <c r="M197" s="127">
        <f>Data!H237</f>
        <v>41365</v>
      </c>
      <c r="N197" s="17">
        <f>Data!I237</f>
        <v>2967</v>
      </c>
    </row>
    <row r="198" spans="12:14" ht="12">
      <c r="L198" s="131">
        <f>IF(Data!H238&lt;&gt;"",Data!J238,"")</f>
        <v>41395</v>
      </c>
      <c r="M198" s="127">
        <f>Data!H238</f>
        <v>41395</v>
      </c>
      <c r="N198" s="17">
        <f>Data!I238</f>
        <v>2969</v>
      </c>
    </row>
    <row r="199" spans="12:14" ht="12">
      <c r="L199" s="131">
        <f>IF(Data!H239&lt;&gt;"",Data!J239,"")</f>
        <v>41426</v>
      </c>
      <c r="M199" s="127">
        <f>Data!H239</f>
        <v>41426</v>
      </c>
      <c r="N199" s="17">
        <f>Data!I239</f>
        <v>2969</v>
      </c>
    </row>
    <row r="200" spans="12:14" ht="12">
      <c r="L200" s="131">
        <f>IF(Data!H240&lt;&gt;"",Data!J240,"")</f>
        <v>41456</v>
      </c>
      <c r="M200" s="127">
        <f>Data!H240</f>
        <v>41456</v>
      </c>
      <c r="N200" s="17">
        <f>Data!I240</f>
        <v>2973</v>
      </c>
    </row>
    <row r="201" spans="12:14" ht="12">
      <c r="L201" s="131">
        <f>IF(Data!H241&lt;&gt;"",Data!J241,"")</f>
        <v>41487</v>
      </c>
      <c r="M201" s="127">
        <f>Data!H241</f>
        <v>41487</v>
      </c>
      <c r="N201" s="17">
        <f>Data!I241</f>
        <v>2977</v>
      </c>
    </row>
    <row r="202" spans="12:14" ht="12">
      <c r="L202" s="131">
        <f>IF(Data!H242&lt;&gt;"",Data!J242,"")</f>
        <v>41518</v>
      </c>
      <c r="M202" s="127">
        <f>Data!H242</f>
        <v>41518</v>
      </c>
      <c r="N202" s="17">
        <f>Data!I242</f>
        <v>2981</v>
      </c>
    </row>
    <row r="203" spans="12:14" ht="12">
      <c r="L203" s="131">
        <f>IF(Data!H243&lt;&gt;"",Data!J243,"")</f>
        <v>41548</v>
      </c>
      <c r="M203" s="127">
        <f>Data!H243</f>
        <v>41548</v>
      </c>
      <c r="N203" s="17">
        <f>Data!I243</f>
        <v>2986</v>
      </c>
    </row>
    <row r="204" spans="12:14" ht="12">
      <c r="L204" s="131">
        <f>IF(Data!H244&lt;&gt;"",Data!J244,"")</f>
        <v>41579</v>
      </c>
      <c r="M204" s="127">
        <f>Data!H244</f>
        <v>41579</v>
      </c>
      <c r="N204" s="17">
        <f>Data!I244</f>
        <v>2986</v>
      </c>
    </row>
    <row r="205" spans="12:14" ht="12">
      <c r="L205" s="131">
        <f>IF(Data!H245&lt;&gt;"",Data!J245,"")</f>
        <v>41609</v>
      </c>
      <c r="M205" s="127">
        <f>Data!H245</f>
        <v>41609</v>
      </c>
      <c r="N205" s="17">
        <f>Data!I245</f>
        <v>2988</v>
      </c>
    </row>
    <row r="206" spans="12:14" ht="12">
      <c r="L206" s="131">
        <f>IF(Data!H246&lt;&gt;"",Data!J246,"")</f>
        <v>41640</v>
      </c>
      <c r="M206" s="127">
        <f>Data!H246</f>
        <v>41640</v>
      </c>
      <c r="N206" s="17">
        <f>Data!I246</f>
        <v>2985</v>
      </c>
    </row>
    <row r="207" spans="12:14" ht="12">
      <c r="L207" s="131">
        <f>IF(Data!H247&lt;&gt;"",Data!J247,"")</f>
        <v>41671</v>
      </c>
      <c r="M207" s="127">
        <f>Data!H247</f>
        <v>41671</v>
      </c>
      <c r="N207" s="17">
        <f>Data!I247</f>
        <v>2983</v>
      </c>
    </row>
    <row r="208" spans="12:14" ht="12">
      <c r="L208" s="131">
        <f>IF(Data!H248&lt;&gt;"",Data!J248,"")</f>
        <v>41699</v>
      </c>
      <c r="M208" s="127">
        <f>Data!H248</f>
        <v>41699</v>
      </c>
      <c r="N208" s="17">
        <f>Data!I248</f>
        <v>2983</v>
      </c>
    </row>
    <row r="209" spans="12:14" ht="12">
      <c r="L209" s="131">
        <f>IF(Data!H249&lt;&gt;"",Data!J249,"")</f>
        <v>41730</v>
      </c>
      <c r="M209" s="127">
        <f>Data!H249</f>
        <v>41730</v>
      </c>
      <c r="N209" s="17">
        <f>Data!I249</f>
        <v>2988</v>
      </c>
    </row>
    <row r="210" spans="12:14" ht="12">
      <c r="L210" s="131">
        <f>IF(Data!H250&lt;&gt;"",Data!J250,"")</f>
        <v>41760</v>
      </c>
      <c r="M210" s="127">
        <f>Data!H250</f>
        <v>41760</v>
      </c>
      <c r="N210" s="17">
        <f>Data!I250</f>
        <v>2991</v>
      </c>
    </row>
    <row r="211" spans="12:14" ht="12">
      <c r="L211" s="131">
        <f>IF(Data!H251&lt;&gt;"",Data!J251,"")</f>
        <v>41791</v>
      </c>
      <c r="M211" s="127">
        <f>Data!H251</f>
        <v>41791</v>
      </c>
      <c r="N211" s="17">
        <f>Data!I251</f>
        <v>2994</v>
      </c>
    </row>
    <row r="212" spans="12:14" ht="12">
      <c r="L212" s="131">
        <f>IF(Data!H252&lt;&gt;"",Data!J252,"")</f>
        <v>41821</v>
      </c>
      <c r="M212" s="127">
        <f>Data!H252</f>
        <v>41821</v>
      </c>
      <c r="N212" s="17">
        <f>Data!I252</f>
        <v>3000</v>
      </c>
    </row>
    <row r="213" spans="12:14" ht="12">
      <c r="L213" s="131">
        <f>IF(Data!H253&lt;&gt;"",Data!J253,"")</f>
        <v>41852</v>
      </c>
      <c r="M213" s="127">
        <f>Data!H253</f>
        <v>41852</v>
      </c>
      <c r="N213" s="17">
        <f>Data!I253</f>
        <v>3001</v>
      </c>
    </row>
    <row r="214" spans="12:14" ht="12">
      <c r="L214" s="131">
        <f>IF(Data!H254&lt;&gt;"",Data!J254,"")</f>
        <v>41883</v>
      </c>
      <c r="M214" s="127">
        <f>Data!H254</f>
        <v>41883</v>
      </c>
      <c r="N214" s="17">
        <f>Data!I254</f>
        <v>3006</v>
      </c>
    </row>
    <row r="215" spans="12:14" ht="12">
      <c r="L215" s="131">
        <f>IF(Data!H255&lt;&gt;"",Data!J255,"")</f>
        <v>41913</v>
      </c>
      <c r="M215" s="127">
        <f>Data!H255</f>
        <v>41913</v>
      </c>
      <c r="N215" s="17">
        <f>Data!I255</f>
        <v>3012</v>
      </c>
    </row>
    <row r="216" spans="12:14" ht="12">
      <c r="L216" s="131">
        <f>IF(Data!H256&lt;&gt;"",Data!J256,"")</f>
        <v>41944</v>
      </c>
      <c r="M216" s="127">
        <f>Data!H256</f>
        <v>41944</v>
      </c>
      <c r="N216" s="17">
        <f>Data!I256</f>
        <v>3013</v>
      </c>
    </row>
    <row r="217" spans="12:14" ht="12">
      <c r="L217" s="131">
        <f>IF(Data!H257&lt;&gt;"",Data!J257,"")</f>
        <v>41974</v>
      </c>
      <c r="M217" s="127">
        <f>Data!H257</f>
        <v>41974</v>
      </c>
      <c r="N217" s="17">
        <f>Data!I257</f>
        <v>3024</v>
      </c>
    </row>
    <row r="218" spans="12:14" ht="12">
      <c r="L218" s="131">
        <f>IF(Data!H258&lt;&gt;"",Data!J258,"")</f>
        <v>42005</v>
      </c>
      <c r="M218" s="127">
        <f>Data!H258</f>
        <v>42005</v>
      </c>
      <c r="N218" s="17">
        <f>Data!I258</f>
        <v>3031</v>
      </c>
    </row>
    <row r="219" spans="12:14" ht="12">
      <c r="L219" s="131">
        <f>IF(Data!H259&lt;&gt;"",Data!J259,"")</f>
        <v>42036</v>
      </c>
      <c r="M219" s="127">
        <f>Data!H259</f>
        <v>42036</v>
      </c>
      <c r="N219" s="17">
        <f>Data!I259</f>
        <v>3034</v>
      </c>
    </row>
    <row r="220" spans="12:14" ht="12">
      <c r="L220" s="131">
        <f>IF(Data!H260&lt;&gt;"",Data!J260,"")</f>
        <v>42064</v>
      </c>
      <c r="M220" s="127">
        <f>Data!H260</f>
        <v>42064</v>
      </c>
      <c r="N220" s="17">
        <f>Data!I260</f>
        <v>3039</v>
      </c>
    </row>
    <row r="221" spans="12:14" ht="12">
      <c r="L221" s="131">
        <f>IF(Data!H261&lt;&gt;"",Data!J261,"")</f>
        <v>42095</v>
      </c>
      <c r="M221" s="127">
        <f>Data!H261</f>
        <v>42095</v>
      </c>
      <c r="N221" s="17">
        <f>Data!I261</f>
        <v>3045</v>
      </c>
    </row>
    <row r="222" spans="12:14" ht="12">
      <c r="L222" s="131">
        <f>IF(Data!H262&lt;&gt;"",Data!J262,"")</f>
        <v>42125</v>
      </c>
      <c r="M222" s="127">
        <f>Data!H262</f>
        <v>42125</v>
      </c>
      <c r="N222" s="17">
        <f>Data!I262</f>
        <v>3050</v>
      </c>
    </row>
    <row r="223" spans="12:14" ht="12">
      <c r="L223" s="131">
        <f>IF(Data!H263&lt;&gt;"",Data!J263,"")</f>
        <v>42156</v>
      </c>
      <c r="M223" s="127">
        <f>Data!H263</f>
        <v>42156</v>
      </c>
      <c r="N223" s="17">
        <f>Data!I263</f>
        <v>3058</v>
      </c>
    </row>
    <row r="224" spans="12:14" ht="12">
      <c r="L224" s="131">
        <f>IF(Data!H264&lt;&gt;"",Data!J264,"")</f>
        <v>42186</v>
      </c>
      <c r="M224" s="127">
        <f>Data!H264</f>
        <v>42186</v>
      </c>
      <c r="N224" s="17">
        <f>Data!I264</f>
        <v>3066</v>
      </c>
    </row>
    <row r="225" spans="12:14" ht="12">
      <c r="L225" s="131">
        <f>IF(Data!H265&lt;&gt;"",Data!J265,"")</f>
        <v>42217</v>
      </c>
      <c r="M225" s="127">
        <f>Data!H265</f>
        <v>42217</v>
      </c>
      <c r="N225" s="17">
        <f>Data!I265</f>
        <v>3069</v>
      </c>
    </row>
    <row r="226" spans="12:14" ht="12">
      <c r="L226" s="131">
        <f>IF(Data!H266&lt;&gt;"",Data!J266,"")</f>
        <v>42248</v>
      </c>
      <c r="M226" s="127">
        <f>Data!H266</f>
        <v>42248</v>
      </c>
      <c r="N226" s="17">
        <f>Data!I266</f>
        <v>3076</v>
      </c>
    </row>
    <row r="227" spans="12:14" ht="12">
      <c r="L227" s="131">
        <f>IF(Data!H267&lt;&gt;"",Data!J267,"")</f>
        <v>42278</v>
      </c>
      <c r="M227" s="127">
        <f>Data!H267</f>
        <v>42278</v>
      </c>
      <c r="N227" s="17">
        <f>Data!I267</f>
        <v>3079</v>
      </c>
    </row>
    <row r="228" spans="12:14" ht="12">
      <c r="L228" s="131">
        <f>IF(Data!H268&lt;&gt;"",Data!J268,"")</f>
        <v>42309</v>
      </c>
      <c r="M228" s="127">
        <f>Data!H268</f>
        <v>42309</v>
      </c>
      <c r="N228" s="17">
        <f>Data!I268</f>
        <v>3087</v>
      </c>
    </row>
    <row r="229" spans="12:14" ht="12">
      <c r="L229" s="131">
        <f>IF(Data!H269&lt;&gt;"",Data!J269,"")</f>
        <v>42339</v>
      </c>
      <c r="M229" s="127">
        <f>Data!H269</f>
        <v>42339</v>
      </c>
      <c r="N229" s="17">
        <f>Data!I269</f>
        <v>3094</v>
      </c>
    </row>
    <row r="230" spans="12:14" ht="12">
      <c r="L230" s="131">
        <f>IF(Data!H270&lt;&gt;"",Data!J270,"")</f>
        <v>42370</v>
      </c>
      <c r="M230" s="127">
        <f>Data!H270</f>
        <v>42370</v>
      </c>
      <c r="N230" s="17">
        <f>Data!I270</f>
        <v>3101</v>
      </c>
    </row>
    <row r="231" spans="12:14" ht="12">
      <c r="L231" s="131">
        <f>IF(Data!H271&lt;&gt;"",Data!J271,"")</f>
        <v>42401</v>
      </c>
      <c r="M231" s="127">
        <f>Data!H271</f>
        <v>42401</v>
      </c>
      <c r="N231" s="17">
        <f>Data!I271</f>
        <v>3107</v>
      </c>
    </row>
    <row r="232" spans="12:14" ht="12">
      <c r="L232" s="131">
        <f>IF(Data!H272&lt;&gt;"",Data!J272,"")</f>
        <v>42430</v>
      </c>
      <c r="M232" s="127">
        <f>Data!H272</f>
        <v>42430</v>
      </c>
      <c r="N232" s="17">
        <f>Data!I272</f>
        <v>3114</v>
      </c>
    </row>
    <row r="233" spans="12:14" ht="12">
      <c r="L233" s="131">
        <f>IF(Data!H273&lt;&gt;"",Data!J273,"")</f>
        <v>42461</v>
      </c>
      <c r="M233" s="127">
        <f>Data!H273</f>
        <v>42461</v>
      </c>
      <c r="N233" s="17">
        <f>Data!I273</f>
        <v>3121</v>
      </c>
    </row>
    <row r="234" spans="12:14" ht="12">
      <c r="L234" s="131">
        <f>IF(Data!H274&lt;&gt;"",Data!J274,"")</f>
        <v>42491</v>
      </c>
      <c r="M234" s="127">
        <f>Data!H274</f>
        <v>42491</v>
      </c>
      <c r="N234" s="17">
        <f>Data!I274</f>
        <v>3128</v>
      </c>
    </row>
    <row r="235" spans="12:14" ht="12">
      <c r="L235" s="131">
        <f>IF(Data!H275&lt;&gt;"",Data!J275,"")</f>
        <v>42522</v>
      </c>
      <c r="M235" s="127">
        <f>Data!H275</f>
        <v>42522</v>
      </c>
      <c r="N235" s="17">
        <f>Data!I275</f>
        <v>3134</v>
      </c>
    </row>
    <row r="236" spans="12:14" ht="12">
      <c r="L236" s="131">
        <f>IF(Data!H276&lt;&gt;"",Data!J276,"")</f>
        <v>42552</v>
      </c>
      <c r="M236" s="127">
        <f>Data!H276</f>
        <v>42552</v>
      </c>
      <c r="N236" s="17">
        <f>Data!I276</f>
        <v>3141</v>
      </c>
    </row>
    <row r="237" spans="12:14" ht="12">
      <c r="L237" s="131">
        <f>IF(Data!H277&lt;&gt;"",Data!J277,"")</f>
        <v>42583</v>
      </c>
      <c r="M237" s="127">
        <f>Data!H277</f>
        <v>42583</v>
      </c>
      <c r="N237" s="17">
        <f>Data!I277</f>
        <v>3148</v>
      </c>
    </row>
    <row r="238" spans="12:14" ht="12">
      <c r="L238" s="131">
        <f>IF(Data!H278&lt;&gt;"",Data!J278,"")</f>
        <v>42614</v>
      </c>
      <c r="M238" s="127">
        <f>Data!H278</f>
        <v>42614</v>
      </c>
      <c r="N238" s="17">
        <f>Data!I278</f>
        <v>3155</v>
      </c>
    </row>
    <row r="239" spans="12:14" ht="12">
      <c r="L239" s="131">
        <f>IF(Data!H279&lt;&gt;"",Data!J279,"")</f>
        <v>42644</v>
      </c>
      <c r="M239" s="127">
        <f>Data!H279</f>
        <v>42644</v>
      </c>
      <c r="N239" s="17">
        <f>Data!I279</f>
        <v>3163</v>
      </c>
    </row>
    <row r="240" spans="12:14" ht="12">
      <c r="L240" s="131">
        <f>IF(Data!H280&lt;&gt;"",Data!J280,"")</f>
        <v>42675</v>
      </c>
      <c r="M240" s="127">
        <f>Data!H280</f>
        <v>42675</v>
      </c>
      <c r="N240" s="17">
        <f>Data!I280</f>
        <v>3169</v>
      </c>
    </row>
    <row r="241" spans="12:14" ht="12">
      <c r="L241" s="131">
        <f>IF(Data!H281&lt;&gt;"",Data!J281,"")</f>
        <v>42705</v>
      </c>
      <c r="M241" s="127">
        <f>Data!H281</f>
        <v>42705</v>
      </c>
      <c r="N241" s="17">
        <f>Data!I281</f>
        <v>3175</v>
      </c>
    </row>
    <row r="242" spans="12:14" ht="12">
      <c r="L242" s="131">
        <f>IF(Data!H282&lt;&gt;"",Data!J282,"")</f>
        <v>42736</v>
      </c>
      <c r="M242" s="127">
        <f>Data!H282</f>
        <v>42736</v>
      </c>
      <c r="N242" s="17">
        <f>Data!I282</f>
        <v>3178</v>
      </c>
    </row>
    <row r="243" spans="12:14" ht="12">
      <c r="L243" s="131">
        <f>IF(Data!H283&lt;&gt;"",Data!J283,"")</f>
        <v>42767</v>
      </c>
      <c r="M243" s="127">
        <f>Data!H283</f>
        <v>42767</v>
      </c>
      <c r="N243" s="17">
        <f>Data!I283</f>
        <v>3181</v>
      </c>
    </row>
    <row r="244" spans="12:14" ht="12">
      <c r="L244" s="131">
        <f>IF(Data!H284&lt;&gt;"",Data!J284,"")</f>
        <v>42795</v>
      </c>
      <c r="M244" s="127">
        <f>Data!H284</f>
        <v>42795</v>
      </c>
      <c r="N244" s="17">
        <f>Data!I284</f>
        <v>3184</v>
      </c>
    </row>
    <row r="245" spans="12:14" ht="12">
      <c r="L245" s="131">
        <f>IF(Data!H285&lt;&gt;"",Data!J285,"")</f>
        <v>42826</v>
      </c>
      <c r="M245" s="127">
        <f>Data!H285</f>
        <v>42826</v>
      </c>
      <c r="N245" s="17">
        <f>Data!I285</f>
        <v>3187</v>
      </c>
    </row>
    <row r="246" spans="12:14" ht="12">
      <c r="L246" s="131">
        <f>IF(Data!H286&lt;&gt;"",Data!J286,"")</f>
        <v>42856</v>
      </c>
      <c r="M246" s="127">
        <f>Data!H286</f>
        <v>42856</v>
      </c>
      <c r="N246" s="17">
        <f>Data!I286</f>
        <v>3190</v>
      </c>
    </row>
    <row r="247" spans="12:14" ht="12">
      <c r="L247" s="131">
        <f>IF(Data!H287&lt;&gt;"",Data!J287,"")</f>
        <v>42887</v>
      </c>
      <c r="M247" s="127">
        <f>Data!H287</f>
        <v>42887</v>
      </c>
      <c r="N247" s="17">
        <f>Data!I287</f>
        <v>3193</v>
      </c>
    </row>
    <row r="248" spans="12:14" ht="12">
      <c r="L248" s="131">
        <f>IF(Data!H288&lt;&gt;"",Data!J288,"")</f>
        <v>42917</v>
      </c>
      <c r="M248" s="127">
        <f>Data!H288</f>
        <v>42917</v>
      </c>
      <c r="N248" s="17">
        <f>Data!I288</f>
        <v>3197</v>
      </c>
    </row>
    <row r="249" spans="12:14" ht="12">
      <c r="L249" s="131">
        <f>IF(Data!H289&lt;&gt;"",Data!J289,"")</f>
        <v>42948</v>
      </c>
      <c r="M249" s="127">
        <f>Data!H289</f>
        <v>42948</v>
      </c>
      <c r="N249" s="17">
        <f>Data!I289</f>
        <v>3201</v>
      </c>
    </row>
    <row r="250" spans="12:14" ht="12">
      <c r="L250" s="131">
        <f>IF(Data!H290&lt;&gt;"",Data!J290,"")</f>
        <v>42979</v>
      </c>
      <c r="M250" s="127">
        <f>Data!H290</f>
        <v>42979</v>
      </c>
      <c r="N250" s="17">
        <f>Data!I290</f>
        <v>3204</v>
      </c>
    </row>
    <row r="251" spans="12:14" ht="12">
      <c r="L251" s="131">
        <f>IF(Data!H291&lt;&gt;"",Data!J291,"")</f>
        <v>43009</v>
      </c>
      <c r="M251" s="127">
        <f>Data!H291</f>
        <v>43009</v>
      </c>
      <c r="N251" s="17">
        <f>Data!I291</f>
        <v>3207</v>
      </c>
    </row>
    <row r="252" spans="12:14" ht="12">
      <c r="L252" s="131">
        <f>IF(Data!H292&lt;&gt;"",Data!J292,"")</f>
        <v>43040</v>
      </c>
      <c r="M252" s="127">
        <f>Data!H292</f>
        <v>43040</v>
      </c>
      <c r="N252" s="17">
        <f>Data!I292</f>
        <v>3210</v>
      </c>
    </row>
    <row r="253" spans="12:14" ht="12">
      <c r="L253" s="131">
        <f>IF(Data!H293&lt;&gt;"",Data!J293,"")</f>
        <v>43070</v>
      </c>
      <c r="M253" s="127">
        <f>Data!H293</f>
        <v>43070</v>
      </c>
      <c r="N253" s="17">
        <f>Data!I293</f>
        <v>3213</v>
      </c>
    </row>
    <row r="254" spans="12:14" ht="12">
      <c r="L254" s="131">
        <f>IF(Data!H294&lt;&gt;"",Data!J294,"")</f>
        <v>43101</v>
      </c>
      <c r="M254" s="127">
        <f>Data!H294</f>
        <v>43101</v>
      </c>
      <c r="N254" s="17">
        <f>Data!I294</f>
        <v>3215</v>
      </c>
    </row>
    <row r="255" spans="12:14" ht="12">
      <c r="L255" s="131">
        <f>IF(Data!H295&lt;&gt;"",Data!J295,"")</f>
        <v>43132</v>
      </c>
      <c r="M255" s="127">
        <f>Data!H295</f>
        <v>43132</v>
      </c>
      <c r="N255" s="17">
        <f>Data!I295</f>
        <v>3217</v>
      </c>
    </row>
    <row r="256" spans="12:14" ht="12">
      <c r="L256" s="131">
        <f>IF(Data!H296&lt;&gt;"",Data!J296,"")</f>
        <v>43160</v>
      </c>
      <c r="M256" s="127">
        <f>Data!H296</f>
        <v>43160</v>
      </c>
      <c r="N256" s="17">
        <f>Data!I296</f>
        <v>3220</v>
      </c>
    </row>
    <row r="257" spans="12:14" ht="12">
      <c r="L257" s="131">
        <f>IF(Data!H297&lt;&gt;"",Data!J297,"")</f>
        <v>43191</v>
      </c>
      <c r="M257" s="127">
        <f>Data!H297</f>
        <v>43191</v>
      </c>
      <c r="N257" s="17">
        <f>Data!I297</f>
        <v>3222</v>
      </c>
    </row>
    <row r="258" spans="12:14" ht="12">
      <c r="L258" s="131">
        <f>IF(Data!H298&lt;&gt;"",Data!J298,"")</f>
        <v>43221</v>
      </c>
      <c r="M258" s="127">
        <f>Data!H298</f>
        <v>43221</v>
      </c>
      <c r="N258" s="17">
        <f>Data!I298</f>
        <v>3225</v>
      </c>
    </row>
    <row r="259" spans="12:14" ht="12">
      <c r="L259" s="131">
        <f>IF(Data!H299&lt;&gt;"",Data!J299,"")</f>
        <v>43252</v>
      </c>
      <c r="M259" s="127">
        <f>Data!H299</f>
        <v>43252</v>
      </c>
      <c r="N259" s="17">
        <f>Data!I299</f>
        <v>3228</v>
      </c>
    </row>
    <row r="260" spans="12:14" ht="12">
      <c r="L260" s="131">
        <f>IF(Data!H300&lt;&gt;"",Data!J300,"")</f>
        <v>43282</v>
      </c>
      <c r="M260" s="127">
        <f>Data!H300</f>
        <v>43282</v>
      </c>
      <c r="N260" s="17">
        <f>Data!I300</f>
        <v>3230</v>
      </c>
    </row>
    <row r="261" spans="12:14" ht="12">
      <c r="L261" s="131">
        <f>IF(Data!H301&lt;&gt;"",Data!J301,"")</f>
        <v>43313</v>
      </c>
      <c r="M261" s="127">
        <f>Data!H301</f>
        <v>43313</v>
      </c>
      <c r="N261" s="17">
        <f>Data!I301</f>
        <v>3232</v>
      </c>
    </row>
    <row r="262" spans="12:14" ht="12">
      <c r="L262" s="131">
        <f>IF(Data!H302&lt;&gt;"",Data!J302,"")</f>
        <v>43344</v>
      </c>
      <c r="M262" s="127">
        <f>Data!H302</f>
        <v>43344</v>
      </c>
      <c r="N262" s="17">
        <f>Data!I302</f>
        <v>3234</v>
      </c>
    </row>
    <row r="263" spans="12:14" ht="12">
      <c r="L263" s="131">
        <f>IF(Data!H303&lt;&gt;"",Data!J303,"")</f>
        <v>43374</v>
      </c>
      <c r="M263" s="127">
        <f>Data!H303</f>
        <v>43374</v>
      </c>
      <c r="N263" s="17">
        <f>Data!I303</f>
        <v>3236</v>
      </c>
    </row>
    <row r="264" spans="12:14" ht="12">
      <c r="L264" s="131">
        <f>IF(Data!H304&lt;&gt;"",Data!J304,"")</f>
        <v>43405</v>
      </c>
      <c r="M264" s="127">
        <f>Data!H304</f>
        <v>43405</v>
      </c>
      <c r="N264" s="17">
        <f>Data!I304</f>
        <v>3238</v>
      </c>
    </row>
    <row r="265" spans="12:14" ht="12">
      <c r="L265" s="131">
        <f>IF(Data!H305&lt;&gt;"",Data!J305,"")</f>
        <v>43435</v>
      </c>
      <c r="M265" s="127">
        <f>Data!H305</f>
        <v>43435</v>
      </c>
      <c r="N265" s="17">
        <f>Data!I305</f>
        <v>3240</v>
      </c>
    </row>
    <row r="266" spans="12:14" ht="12">
      <c r="L266" s="131">
        <f>IF(Data!H306&lt;&gt;"",Data!J306,"")</f>
        <v>43466</v>
      </c>
      <c r="M266" s="127">
        <f>Data!H306</f>
        <v>43466</v>
      </c>
      <c r="N266" s="17">
        <f>Data!I306</f>
        <v>3242</v>
      </c>
    </row>
    <row r="267" spans="12:14" ht="12">
      <c r="L267" s="131">
        <f>IF(Data!H307&lt;&gt;"",Data!J307,"")</f>
        <v>43497</v>
      </c>
      <c r="M267" s="127">
        <f>Data!H307</f>
        <v>43497</v>
      </c>
      <c r="N267" s="17">
        <f>Data!I307</f>
        <v>3243</v>
      </c>
    </row>
    <row r="268" spans="12:14" ht="12">
      <c r="L268" s="131">
        <f>IF(Data!H308&lt;&gt;"",Data!J308,"")</f>
        <v>43525</v>
      </c>
      <c r="M268" s="127">
        <f>Data!H308</f>
        <v>43525</v>
      </c>
      <c r="N268" s="17">
        <f>Data!I308</f>
        <v>3245</v>
      </c>
    </row>
    <row r="269" spans="12:14" ht="12">
      <c r="L269" s="131">
        <f>IF(Data!H309&lt;&gt;"",Data!J309,"")</f>
        <v>43556</v>
      </c>
      <c r="M269" s="127">
        <f>Data!H309</f>
        <v>43556</v>
      </c>
      <c r="N269" s="17">
        <f>Data!I309</f>
        <v>3247</v>
      </c>
    </row>
    <row r="270" spans="12:14" ht="12">
      <c r="L270" s="131">
        <f>IF(Data!H310&lt;&gt;"",Data!J310,"")</f>
        <v>43586</v>
      </c>
      <c r="M270" s="127">
        <f>Data!H310</f>
        <v>43586</v>
      </c>
      <c r="N270" s="17">
        <f>Data!I310</f>
        <v>3249</v>
      </c>
    </row>
    <row r="271" spans="12:14" ht="12">
      <c r="L271" s="131">
        <f>IF(Data!H311&lt;&gt;"",Data!J311,"")</f>
        <v>43617</v>
      </c>
      <c r="M271" s="127">
        <f>Data!H311</f>
        <v>43617</v>
      </c>
      <c r="N271" s="17">
        <f>Data!I311</f>
        <v>3250</v>
      </c>
    </row>
    <row r="272" spans="12:14" ht="12">
      <c r="L272" s="131">
        <f>IF(Data!H312&lt;&gt;"",Data!J312,"")</f>
        <v>43647</v>
      </c>
      <c r="M272" s="127">
        <f>Data!H312</f>
        <v>43647</v>
      </c>
      <c r="N272" s="17">
        <f>Data!I312</f>
        <v>3252</v>
      </c>
    </row>
    <row r="273" spans="12:14" ht="12">
      <c r="L273" s="131">
        <f>IF(Data!H313&lt;&gt;"",Data!J313,"")</f>
        <v>43678</v>
      </c>
      <c r="M273" s="127">
        <f>Data!H313</f>
        <v>43678</v>
      </c>
      <c r="N273" s="17">
        <f>Data!I313</f>
        <v>3254</v>
      </c>
    </row>
    <row r="274" spans="12:14" ht="12">
      <c r="L274" s="131">
        <f>IF(Data!H314&lt;&gt;"",Data!J314,"")</f>
        <v>43709</v>
      </c>
      <c r="M274" s="127">
        <f>Data!H314</f>
        <v>43709</v>
      </c>
      <c r="N274" s="17">
        <f>Data!I314</f>
        <v>3256</v>
      </c>
    </row>
    <row r="275" spans="12:14" ht="12">
      <c r="L275" s="131">
        <f>IF(Data!H315&lt;&gt;"",Data!J315,"")</f>
        <v>43739</v>
      </c>
      <c r="M275" s="127">
        <f>Data!H315</f>
        <v>43739</v>
      </c>
      <c r="N275" s="17">
        <f>Data!I315</f>
        <v>3258</v>
      </c>
    </row>
    <row r="276" spans="12:14" ht="12">
      <c r="L276" s="131">
        <f>IF(Data!H316&lt;&gt;"",Data!J316,"")</f>
        <v>43770</v>
      </c>
      <c r="M276" s="127">
        <f>Data!H316</f>
        <v>43770</v>
      </c>
      <c r="N276" s="17">
        <f>Data!I316</f>
        <v>3260</v>
      </c>
    </row>
    <row r="277" spans="12:14" ht="12">
      <c r="L277" s="131">
        <f>IF(Data!H317&lt;&gt;"",Data!J317,"")</f>
        <v>43800</v>
      </c>
      <c r="M277" s="127">
        <f>Data!H317</f>
        <v>43800</v>
      </c>
      <c r="N277" s="17">
        <f>Data!I317</f>
        <v>3262</v>
      </c>
    </row>
    <row r="278" spans="12:14" ht="12">
      <c r="L278" s="131">
        <f>IF(Data!H318&lt;&gt;"",Data!J318,"")</f>
        <v>43831</v>
      </c>
      <c r="M278" s="127">
        <f>Data!H318</f>
        <v>43831</v>
      </c>
      <c r="N278" s="17">
        <f>Data!I318</f>
        <v>3267</v>
      </c>
    </row>
    <row r="279" spans="12:14" ht="12">
      <c r="L279" s="131">
        <f>IF(Data!H319&lt;&gt;"",Data!J319,"")</f>
        <v>43862</v>
      </c>
      <c r="M279" s="127">
        <f>Data!H319</f>
        <v>43862</v>
      </c>
      <c r="N279" s="17">
        <f>Data!I319</f>
        <v>3272</v>
      </c>
    </row>
    <row r="280" spans="12:14" ht="12">
      <c r="L280" s="131">
        <f>IF(Data!H320&lt;&gt;"",Data!J320,"")</f>
        <v>43891</v>
      </c>
      <c r="M280" s="127">
        <f>Data!H320</f>
        <v>43891</v>
      </c>
      <c r="N280" s="17">
        <f>Data!I320</f>
        <v>3220</v>
      </c>
    </row>
    <row r="281" spans="12:14" ht="12">
      <c r="L281" s="131">
        <f>IF(Data!H321&lt;&gt;"",Data!J321,"")</f>
        <v>43922</v>
      </c>
      <c r="M281" s="127">
        <f>Data!H321</f>
        <v>43922</v>
      </c>
      <c r="N281" s="17">
        <f>Data!I321</f>
        <v>3109</v>
      </c>
    </row>
    <row r="282" spans="12:14" ht="12">
      <c r="L282" s="131">
        <f>IF(Data!H322&lt;&gt;"",Data!J322,"")</f>
        <v>43952</v>
      </c>
      <c r="M282" s="127">
        <f>Data!H322</f>
        <v>43952</v>
      </c>
      <c r="N282" s="17">
        <f>Data!I322</f>
        <v>3036</v>
      </c>
    </row>
    <row r="283" spans="12:14" ht="12">
      <c r="L283" s="131">
        <f>IF(Data!H323&lt;&gt;"",Data!J323,"")</f>
        <v>43983</v>
      </c>
      <c r="M283" s="127">
        <f>Data!H323</f>
        <v>43983</v>
      </c>
      <c r="N283" s="17">
        <f>Data!I323</f>
        <v>2999</v>
      </c>
    </row>
    <row r="284" spans="12:14" ht="12">
      <c r="L284" s="131">
        <f>IF(Data!H324&lt;&gt;"",Data!J324,"")</f>
        <v>44013</v>
      </c>
      <c r="M284" s="127">
        <f>Data!H324</f>
        <v>44013</v>
      </c>
      <c r="N284" s="17">
        <f>Data!I324</f>
        <v>2966</v>
      </c>
    </row>
    <row r="285" spans="12:14" ht="12">
      <c r="L285" s="131">
        <f>IF(Data!H325&lt;&gt;"",Data!J325,"")</f>
        <v>44044</v>
      </c>
      <c r="M285" s="127">
        <f>Data!H325</f>
        <v>44044</v>
      </c>
      <c r="N285" s="17">
        <f>Data!I325</f>
        <v>2932</v>
      </c>
    </row>
    <row r="286" spans="12:14" ht="12">
      <c r="L286" s="131">
        <f>IF(Data!H326&lt;&gt;"",Data!J326,"")</f>
        <v>44075</v>
      </c>
      <c r="M286" s="127">
        <f>Data!H326</f>
        <v>44075</v>
      </c>
      <c r="N286" s="17">
        <f>Data!I326</f>
        <v>2910</v>
      </c>
    </row>
    <row r="287" spans="12:14" ht="12">
      <c r="L287" s="131">
        <f>IF(Data!H327&lt;&gt;"",Data!J327,"")</f>
        <v>44105</v>
      </c>
      <c r="M287" s="127">
        <f>Data!H327</f>
        <v>44105</v>
      </c>
      <c r="N287" s="17">
        <f>Data!I327</f>
        <v>2886</v>
      </c>
    </row>
    <row r="288" spans="12:14" ht="12">
      <c r="L288" s="131">
        <f>IF(Data!H328&lt;&gt;"",Data!J328,"")</f>
        <v>44136</v>
      </c>
      <c r="M288" s="127">
        <f>Data!H328</f>
        <v>44136</v>
      </c>
      <c r="N288" s="17">
        <f>Data!I328</f>
        <v>2858</v>
      </c>
    </row>
    <row r="289" spans="12:14" ht="12">
      <c r="L289" s="131">
        <f>IF(Data!H329&lt;&gt;"",Data!J329,"")</f>
        <v>44166</v>
      </c>
      <c r="M289" s="127">
        <f>Data!H329</f>
        <v>44166</v>
      </c>
      <c r="N289" s="17">
        <f>Data!I329</f>
        <v>2830</v>
      </c>
    </row>
    <row r="290" spans="12:14" ht="12">
      <c r="L290" s="131">
        <f>IF(Data!H330&lt;&gt;"",Data!J330,"")</f>
        <v>44197</v>
      </c>
      <c r="M290" s="127">
        <f>Data!H330</f>
        <v>44197</v>
      </c>
      <c r="N290" s="17">
        <f>Data!I330</f>
        <v>2801</v>
      </c>
    </row>
    <row r="291" spans="12:14" ht="12">
      <c r="L291" s="131">
        <f>IF(Data!H331&lt;&gt;"",Data!J331,"")</f>
        <v>44228</v>
      </c>
      <c r="M291" s="127">
        <f>Data!H331</f>
        <v>44228</v>
      </c>
      <c r="N291" s="17">
        <f>Data!I331</f>
        <v>2772</v>
      </c>
    </row>
    <row r="292" spans="12:14" ht="12">
      <c r="L292" s="131">
        <f>IF(Data!H332&lt;&gt;"",Data!J332,"")</f>
        <v>44256</v>
      </c>
      <c r="M292" s="127">
        <f>Data!H332</f>
        <v>44256</v>
      </c>
      <c r="N292" s="17">
        <f>Data!I332</f>
        <v>2814</v>
      </c>
    </row>
    <row r="293" spans="12:14" ht="12">
      <c r="L293" s="131">
        <f>IF(Data!H333&lt;&gt;"",Data!J333,"")</f>
      </c>
      <c r="M293" s="127">
        <f>Data!H333</f>
      </c>
      <c r="N293" s="17" t="e">
        <f>Data!I333</f>
        <v>#N/A</v>
      </c>
    </row>
    <row r="294" spans="12:14" ht="12">
      <c r="L294" s="131">
        <f>IF(Data!H334&lt;&gt;"",Data!J334,"")</f>
      </c>
      <c r="M294" s="127">
        <f>Data!H334</f>
      </c>
      <c r="N294" s="17" t="e">
        <f>Data!I334</f>
        <v>#N/A</v>
      </c>
    </row>
    <row r="295" spans="12:14" ht="12">
      <c r="L295" s="131">
        <f>IF(Data!H335&lt;&gt;"",Data!J335,"")</f>
      </c>
      <c r="M295" s="127">
        <f>Data!H335</f>
      </c>
      <c r="N295" s="17" t="e">
        <f>Data!I335</f>
        <v>#N/A</v>
      </c>
    </row>
    <row r="296" spans="12:14" ht="12">
      <c r="L296" s="131">
        <f>IF(Data!H336&lt;&gt;"",Data!J336,"")</f>
      </c>
      <c r="M296" s="127">
        <f>Data!H336</f>
      </c>
      <c r="N296" s="17" t="e">
        <f>Data!I336</f>
        <v>#N/A</v>
      </c>
    </row>
    <row r="297" spans="12:14" ht="12">
      <c r="L297" s="131">
        <f>IF(Data!H337&lt;&gt;"",Data!J337,"")</f>
      </c>
      <c r="M297" s="127">
        <f>Data!H337</f>
      </c>
      <c r="N297" s="17" t="e">
        <f>Data!I337</f>
        <v>#N/A</v>
      </c>
    </row>
    <row r="298" spans="12:14" ht="12">
      <c r="L298" s="131">
        <f>IF(Data!H338&lt;&gt;"",Data!J338,"")</f>
      </c>
      <c r="M298" s="127">
        <f>Data!H338</f>
      </c>
      <c r="N298" s="17" t="e">
        <f>Data!I338</f>
        <v>#N/A</v>
      </c>
    </row>
    <row r="299" spans="12:14" ht="12">
      <c r="L299" s="131">
        <f>IF(Data!H339&lt;&gt;"",Data!J339,"")</f>
      </c>
      <c r="M299" s="127">
        <f>Data!H339</f>
      </c>
      <c r="N299" s="17" t="e">
        <f>Data!I339</f>
        <v>#N/A</v>
      </c>
    </row>
    <row r="300" spans="12:14" ht="12">
      <c r="L300" s="131">
        <f>IF(Data!H340&lt;&gt;"",Data!J340,"")</f>
      </c>
      <c r="M300" s="127">
        <f>Data!H340</f>
      </c>
      <c r="N300" s="17" t="e">
        <f>Data!I340</f>
        <v>#N/A</v>
      </c>
    </row>
    <row r="301" spans="12:14" ht="12">
      <c r="L301" s="131">
        <f>IF(Data!H341&lt;&gt;"",Data!J341,"")</f>
      </c>
      <c r="M301" s="127">
        <f>Data!H341</f>
      </c>
      <c r="N301" s="17" t="e">
        <f>Data!I341</f>
        <v>#N/A</v>
      </c>
    </row>
    <row r="302" spans="12:14" ht="12">
      <c r="L302" s="131">
        <f>IF(Data!H342&lt;&gt;"",Data!J342,"")</f>
      </c>
      <c r="M302" s="127">
        <f>Data!H342</f>
      </c>
      <c r="N302" s="17" t="e">
        <f>Data!I342</f>
        <v>#N/A</v>
      </c>
    </row>
    <row r="303" spans="12:14" ht="12">
      <c r="L303" s="131">
        <f>IF(Data!H343&lt;&gt;"",Data!J343,"")</f>
      </c>
      <c r="M303" s="127">
        <f>Data!H343</f>
      </c>
      <c r="N303" s="17" t="e">
        <f>Data!I343</f>
        <v>#N/A</v>
      </c>
    </row>
    <row r="304" spans="12:14" ht="12">
      <c r="L304" s="131">
        <f>IF(Data!H344&lt;&gt;"",Data!J344,"")</f>
      </c>
      <c r="M304" s="127">
        <f>Data!H344</f>
      </c>
      <c r="N304" s="17" t="e">
        <f>Data!I344</f>
        <v>#N/A</v>
      </c>
    </row>
    <row r="305" spans="12:14" ht="12">
      <c r="L305" s="131">
        <f>IF(Data!H345&lt;&gt;"",Data!J345,"")</f>
      </c>
      <c r="M305" s="127">
        <f>Data!H345</f>
      </c>
      <c r="N305" s="17" t="e">
        <f>Data!I345</f>
        <v>#N/A</v>
      </c>
    </row>
    <row r="306" spans="12:14" ht="12">
      <c r="L306" s="131">
        <f>IF(Data!H346&lt;&gt;"",Data!J346,"")</f>
      </c>
      <c r="M306" s="127">
        <f>Data!H346</f>
      </c>
      <c r="N306" s="17" t="e">
        <f>Data!I346</f>
        <v>#N/A</v>
      </c>
    </row>
    <row r="307" spans="12:14" ht="12">
      <c r="L307" s="131">
        <f>IF(Data!H347&lt;&gt;"",Data!J347,"")</f>
      </c>
      <c r="M307" s="127">
        <f>Data!H347</f>
      </c>
      <c r="N307" s="17" t="e">
        <f>Data!I347</f>
        <v>#N/A</v>
      </c>
    </row>
    <row r="308" spans="12:14" ht="12">
      <c r="L308" s="131">
        <f>IF(Data!H348&lt;&gt;"",Data!J348,"")</f>
      </c>
      <c r="M308" s="127">
        <f>Data!H348</f>
      </c>
      <c r="N308" s="17" t="e">
        <f>Data!I348</f>
        <v>#N/A</v>
      </c>
    </row>
    <row r="309" spans="12:14" ht="12">
      <c r="L309" s="131">
        <f>IF(Data!H349&lt;&gt;"",Data!J349,"")</f>
      </c>
      <c r="M309" s="127">
        <f>Data!H349</f>
      </c>
      <c r="N309" s="17" t="e">
        <f>Data!I349</f>
        <v>#N/A</v>
      </c>
    </row>
    <row r="310" spans="12:14" ht="12">
      <c r="L310" s="131">
        <f>IF(Data!H350&lt;&gt;"",Data!J350,"")</f>
      </c>
      <c r="M310" s="127">
        <f>Data!H350</f>
      </c>
      <c r="N310" s="17" t="e">
        <f>Data!I350</f>
        <v>#N/A</v>
      </c>
    </row>
    <row r="311" spans="12:14" ht="12.75">
      <c r="L311" s="131">
        <f>IF(Data!H351&lt;&gt;"",Data!J351,"")</f>
      </c>
      <c r="M311" s="127">
        <f>Data!H351</f>
      </c>
      <c r="N311" s="17" t="e">
        <f>Data!I351</f>
        <v>#N/A</v>
      </c>
    </row>
    <row r="312" spans="12:14" ht="12.75">
      <c r="L312" s="131">
        <f>IF(Data!H352&lt;&gt;"",Data!J352,"")</f>
      </c>
      <c r="M312" s="127">
        <f>Data!H352</f>
      </c>
      <c r="N312" s="17" t="e">
        <f>Data!I352</f>
        <v>#N/A</v>
      </c>
    </row>
    <row r="313" spans="12:14" ht="12">
      <c r="L313" s="131">
        <f>IF(Data!H353&lt;&gt;"",Data!J353,"")</f>
      </c>
      <c r="M313" s="127">
        <f>Data!H353</f>
      </c>
      <c r="N313" s="17" t="e">
        <f>Data!I353</f>
        <v>#N/A</v>
      </c>
    </row>
    <row r="314" spans="12:14" ht="12">
      <c r="L314" s="131">
        <f>IF(Data!H354&lt;&gt;"",Data!J354,"")</f>
      </c>
      <c r="M314" s="127">
        <f>Data!H354</f>
      </c>
      <c r="N314" s="17" t="e">
        <f>Data!I354</f>
        <v>#N/A</v>
      </c>
    </row>
    <row r="315" spans="12:14" ht="12">
      <c r="L315" s="131">
        <f>IF(Data!H355&lt;&gt;"",Data!J355,"")</f>
      </c>
      <c r="M315" s="127">
        <f>Data!H355</f>
      </c>
      <c r="N315" s="17" t="e">
        <f>Data!I355</f>
        <v>#N/A</v>
      </c>
    </row>
    <row r="316" spans="12:14" ht="12">
      <c r="L316" s="131">
        <f>IF(Data!H356&lt;&gt;"",Data!J356,"")</f>
      </c>
      <c r="M316" s="127">
        <f>Data!H356</f>
      </c>
      <c r="N316" s="17" t="e">
        <f>Data!I356</f>
        <v>#N/A</v>
      </c>
    </row>
    <row r="317" spans="12:14" ht="12">
      <c r="L317" s="131">
        <f>IF(Data!H357&lt;&gt;"",Data!J357,"")</f>
      </c>
      <c r="M317" s="127">
        <f>Data!H357</f>
      </c>
      <c r="N317" s="17" t="e">
        <f>Data!I357</f>
        <v>#N/A</v>
      </c>
    </row>
    <row r="318" spans="12:14" ht="12">
      <c r="L318" s="131">
        <f>IF(Data!H358&lt;&gt;"",Data!J358,"")</f>
      </c>
      <c r="M318" s="128">
        <f>Data!H358</f>
      </c>
      <c r="N318" s="118" t="e">
        <f>Data!I358</f>
        <v>#N/A</v>
      </c>
    </row>
    <row r="319" spans="12:14" ht="12">
      <c r="L319" s="131">
        <f>IF(Data!H359&lt;&gt;"",Data!J359,"")</f>
      </c>
      <c r="M319" s="129">
        <f>Data!H359</f>
      </c>
      <c r="N319" s="121" t="e">
        <f>Data!I359</f>
        <v>#N/A</v>
      </c>
    </row>
    <row r="320" spans="13:14" ht="12">
      <c r="M320" s="119"/>
      <c r="N320" s="120"/>
    </row>
    <row r="321" spans="13:14" ht="12">
      <c r="M321" s="119"/>
      <c r="N321" s="120"/>
    </row>
    <row r="322" spans="13:14" ht="12">
      <c r="M322" s="119"/>
      <c r="N322" s="120"/>
    </row>
    <row r="323" spans="13:14" ht="12">
      <c r="M323" s="119"/>
      <c r="N323" s="120"/>
    </row>
    <row r="324" spans="13:14" ht="12">
      <c r="M324" s="119"/>
      <c r="N324" s="120"/>
    </row>
    <row r="325" spans="13:14" ht="12">
      <c r="M325" s="119"/>
      <c r="N325" s="120"/>
    </row>
    <row r="326" spans="13:14" ht="12">
      <c r="M326" s="119"/>
      <c r="N326" s="120"/>
    </row>
    <row r="327" spans="13:14" ht="12">
      <c r="M327" s="119"/>
      <c r="N327" s="120"/>
    </row>
  </sheetData>
  <sheetProtection/>
  <conditionalFormatting sqref="M2:N327">
    <cfRule type="expression" priority="1" dxfId="6" stopIfTrue="1">
      <formula>ISNA(M2)</formula>
    </cfRule>
  </conditionalFormatting>
  <printOptions/>
  <pageMargins left="0.75" right="0.75" top="1" bottom="1" header="0.5" footer="0.5"/>
  <pageSetup horizontalDpi="300" verticalDpi="300" orientation="portrait" scale="87" r:id="rId2"/>
  <rowBreaks count="1" manualBreakCount="1">
    <brk id="57" max="255" man="1"/>
  </rowBreaks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Jener R. Silva</dc:creator>
  <cp:keywords/>
  <dc:description/>
  <cp:lastModifiedBy>Zhang, Patrick (FHWA)</cp:lastModifiedBy>
  <cp:lastPrinted>2004-04-15T22:51:16Z</cp:lastPrinted>
  <dcterms:created xsi:type="dcterms:W3CDTF">2004-04-08T14:20:42Z</dcterms:created>
  <dcterms:modified xsi:type="dcterms:W3CDTF">2021-05-06T16:12:35Z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