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6" yWindow="960" windowWidth="5256" windowHeight="4752" activeTab="0"/>
  </bookViews>
  <sheets>
    <sheet name="Statement" sheetId="1" r:id="rId1"/>
    <sheet name="Disbursement" sheetId="2" r:id="rId2"/>
    <sheet name="Transfers" sheetId="3" r:id="rId3"/>
    <sheet name="HA Operation" sheetId="4" state="hidden" r:id="rId4"/>
    <sheet name="Net Receipts" sheetId="5" state="hidden" r:id="rId5"/>
    <sheet name="Sheet1" sheetId="6" state="hidden" r:id="rId6"/>
    <sheet name="Net HTF Receipts" sheetId="7" r:id="rId7"/>
  </sheets>
  <externalReferences>
    <externalReference r:id="rId10"/>
  </externalReferences>
  <definedNames>
    <definedName name="_xlnm.Print_Area" localSheetId="1">'Disbursement'!$B$1:$H$111</definedName>
    <definedName name="_xlnm.Print_Area" localSheetId="0">'Statement'!$A$1:$J$86</definedName>
    <definedName name="_xlnm.Print_Titles" localSheetId="1">'Disbursement'!$1:$4</definedName>
  </definedNames>
  <calcPr fullCalcOnLoad="1"/>
</workbook>
</file>

<file path=xl/sharedStrings.xml><?xml version="1.0" encoding="utf-8"?>
<sst xmlns="http://schemas.openxmlformats.org/spreadsheetml/2006/main" count="647" uniqueCount="405">
  <si>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</si>
  <si>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</si>
  <si>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</si>
  <si>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</si>
  <si>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</si>
  <si>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</si>
  <si>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</si>
  <si>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</si>
  <si>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</si>
  <si>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II. </t>
  </si>
  <si>
    <t>Receipts:</t>
  </si>
  <si>
    <t xml:space="preserve">A. </t>
  </si>
  <si>
    <t xml:space="preserve">1. </t>
  </si>
  <si>
    <t xml:space="preserve">Gasoline </t>
  </si>
  <si>
    <t xml:space="preserve">2. 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</si>
  <si>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</si>
  <si>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</si>
  <si>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</si>
  <si>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</si>
  <si>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</si>
  <si>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</si>
  <si>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</si>
  <si>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</si>
  <si>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>Total excise taxes</t>
  </si>
  <si>
    <t xml:space="preserve">B. </t>
  </si>
  <si>
    <t>Deduct - reimbursement to General Fund receipts</t>
  </si>
  <si>
    <t>(refunds and tax credits)</t>
  </si>
  <si>
    <t>Total</t>
  </si>
  <si>
    <t xml:space="preserve">C. </t>
  </si>
  <si>
    <t>To Land and Water Conservation Fund</t>
  </si>
  <si>
    <t xml:space="preserve">D. </t>
  </si>
  <si>
    <t>Net excise taxes</t>
  </si>
  <si>
    <t xml:space="preserve">E. </t>
  </si>
  <si>
    <t>Motor carrier safety fines and penalties</t>
  </si>
  <si>
    <t>Interest under Cash Management Improvement Act (net)</t>
  </si>
  <si>
    <t xml:space="preserve">F. </t>
  </si>
  <si>
    <t>Total receipts</t>
  </si>
  <si>
    <t xml:space="preserve">III. </t>
  </si>
  <si>
    <t>A.</t>
  </si>
  <si>
    <t>Federal Highway Administration</t>
  </si>
  <si>
    <t>Federal aid to highways</t>
  </si>
  <si>
    <t>Right-of-way revolving fund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</si>
  <si>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</si>
  <si>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</si>
  <si>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</si>
  <si>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</si>
  <si>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</si>
  <si>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</si>
  <si>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Federal Railroad Administration</t>
  </si>
  <si>
    <t xml:space="preserve">G. </t>
  </si>
  <si>
    <t>Total expenditures</t>
  </si>
  <si>
    <t xml:space="preserve">IV. </t>
  </si>
  <si>
    <t>Investments</t>
  </si>
  <si>
    <t>U. S. Treasury special certificates of indebtedness</t>
  </si>
  <si>
    <t>Undisbursed balances</t>
  </si>
  <si>
    <t>Total balance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</si>
  <si>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</si>
  <si>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</si>
  <si>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>NAME</t>
  </si>
  <si>
    <t>BEGINNING BALANCE</t>
  </si>
  <si>
    <t>DISBURSEMENTS</t>
  </si>
  <si>
    <t>ENDING BALANCE</t>
  </si>
  <si>
    <t>Federal Highway Administration (HA)</t>
  </si>
  <si>
    <t xml:space="preserve">  Federal Aid to Highways</t>
  </si>
  <si>
    <t>69X8083.000</t>
  </si>
  <si>
    <t xml:space="preserve">    Federal Highway Administration</t>
  </si>
  <si>
    <t>1269X8083.011</t>
  </si>
  <si>
    <t xml:space="preserve">    Dept. of Agriculture</t>
  </si>
  <si>
    <t>1469x8083.006</t>
  </si>
  <si>
    <t xml:space="preserve">    Dept. of Interior-Bureau of Reclamation</t>
  </si>
  <si>
    <t>1469X8083.010</t>
  </si>
  <si>
    <t xml:space="preserve">    Dept. of Interior-National Park Service</t>
  </si>
  <si>
    <t>1469X8083.011</t>
  </si>
  <si>
    <t xml:space="preserve">    Dept. of Interior-Bureau of Land Mngmt.</t>
  </si>
  <si>
    <t>1469X8083.016</t>
  </si>
  <si>
    <t xml:space="preserve">    Dept. of Interior-Fish &amp; Wildlife Service</t>
  </si>
  <si>
    <t>1469X8083.020</t>
  </si>
  <si>
    <t xml:space="preserve">    Dept. of Interior-Bureau of Indian Affairs</t>
  </si>
  <si>
    <t>1769X8083.000</t>
  </si>
  <si>
    <t>2169X8083.000</t>
  </si>
  <si>
    <t xml:space="preserve">    Dept. of the Army</t>
  </si>
  <si>
    <t>4669X8083.000</t>
  </si>
  <si>
    <t xml:space="preserve">    Appalachian Regional Commission</t>
  </si>
  <si>
    <t>6969X8083.001</t>
  </si>
  <si>
    <t xml:space="preserve">    Office of the Secretary of Transportation</t>
  </si>
  <si>
    <t>6969X8083.006</t>
  </si>
  <si>
    <t xml:space="preserve">    National Highway Traffic Safety Admin.</t>
  </si>
  <si>
    <t>6969X8083.007</t>
  </si>
  <si>
    <t xml:space="preserve">    Federal Railroad Administration</t>
  </si>
  <si>
    <t>6969X8083.011</t>
  </si>
  <si>
    <t xml:space="preserve">    Federal Transit Administration (flex thru 99)</t>
  </si>
  <si>
    <t>6969X8083.015</t>
  </si>
  <si>
    <t xml:space="preserve">    Bureau of Transportation Statistics</t>
  </si>
  <si>
    <t>9669X8083.000</t>
  </si>
  <si>
    <t xml:space="preserve">    Corps of Engineers-Reports &amp; Analysis Office</t>
  </si>
  <si>
    <t xml:space="preserve">         Total  Federal Aid to Highways</t>
  </si>
  <si>
    <t>69X8402</t>
  </si>
  <si>
    <t xml:space="preserve">  Right of Way Revolving Fund</t>
  </si>
  <si>
    <t>69X8009</t>
  </si>
  <si>
    <t>69X8014</t>
  </si>
  <si>
    <t>69X8017</t>
  </si>
  <si>
    <t>69X8026</t>
  </si>
  <si>
    <t>69X8001</t>
  </si>
  <si>
    <t>69X8002</t>
  </si>
  <si>
    <t>69X8076</t>
  </si>
  <si>
    <t>69X8087</t>
  </si>
  <si>
    <t>69X8049</t>
  </si>
  <si>
    <t>69X8120</t>
  </si>
  <si>
    <t>69X8057</t>
  </si>
  <si>
    <t>69X8081</t>
  </si>
  <si>
    <t>69 92 8065</t>
  </si>
  <si>
    <t>69X8378</t>
  </si>
  <si>
    <t>69X8382</t>
  </si>
  <si>
    <t>69X8376</t>
  </si>
  <si>
    <t>69X8390</t>
  </si>
  <si>
    <t>69X8374</t>
  </si>
  <si>
    <t>69X8380</t>
  </si>
  <si>
    <t>69X8375</t>
  </si>
  <si>
    <t>69X8381</t>
  </si>
  <si>
    <t>69X8386</t>
  </si>
  <si>
    <t xml:space="preserve">     Total FHWA</t>
  </si>
  <si>
    <t>Federal Motor Carrier Safety Admin. (HA)</t>
  </si>
  <si>
    <t>69X8055</t>
  </si>
  <si>
    <t>69X8048</t>
  </si>
  <si>
    <t xml:space="preserve">  Motor Carrier Safety Grants</t>
  </si>
  <si>
    <t xml:space="preserve">     Total FMCSA</t>
  </si>
  <si>
    <t>69X8552</t>
  </si>
  <si>
    <t>Federal Railroad Administration (HA)</t>
  </si>
  <si>
    <t>National Highway Traffic Safety Admin. (HA)</t>
  </si>
  <si>
    <t>69X8020.000</t>
  </si>
  <si>
    <t xml:space="preserve">  Highway Traffic Safety Grants</t>
  </si>
  <si>
    <t>6969X8020.005</t>
  </si>
  <si>
    <t xml:space="preserve">  Highway Traffic Safety Grants (FHWA)</t>
  </si>
  <si>
    <t xml:space="preserve">  Operations and Research-no year</t>
  </si>
  <si>
    <t xml:space="preserve">     Total NHTSA</t>
  </si>
  <si>
    <t>Department of Agriculture (HA)</t>
  </si>
  <si>
    <t xml:space="preserve">     Total DOA</t>
  </si>
  <si>
    <t>Department of Interior (HA)</t>
  </si>
  <si>
    <t xml:space="preserve">  National Park Service Construction</t>
  </si>
  <si>
    <t>14X8215</t>
  </si>
  <si>
    <t xml:space="preserve">     Total DOI</t>
  </si>
  <si>
    <t>69X8350.000</t>
  </si>
  <si>
    <t>69X8191</t>
  </si>
  <si>
    <t xml:space="preserve">     Total FTA</t>
  </si>
  <si>
    <t>Highway Account</t>
  </si>
  <si>
    <t>Mass Transit Account</t>
  </si>
  <si>
    <t>Grand Total</t>
  </si>
  <si>
    <t xml:space="preserve">  Miscellaneous Highway Trust Funds</t>
  </si>
  <si>
    <t xml:space="preserve">    Trust Fund Share of Other Hwy Progams</t>
  </si>
  <si>
    <t xml:space="preserve">    Baltimore Washington Parkway</t>
  </si>
  <si>
    <t xml:space="preserve">    Highway Safety Research &amp; Dev</t>
  </si>
  <si>
    <t xml:space="preserve">    Acceleration of Projects</t>
  </si>
  <si>
    <t xml:space="preserve">    Intermodal Urban Demo</t>
  </si>
  <si>
    <t xml:space="preserve">    Carpools &amp; Vanpools Grants</t>
  </si>
  <si>
    <t xml:space="preserve">    Safety Economic Dev Demo Proj</t>
  </si>
  <si>
    <t xml:space="preserve">    Safety Improvement Project</t>
  </si>
  <si>
    <t xml:space="preserve">    Vehicular &amp; Ped Safety Demo</t>
  </si>
  <si>
    <t xml:space="preserve">    Corridor Safety Improvement</t>
  </si>
  <si>
    <t xml:space="preserve">    Bridge Capacity Improvement</t>
  </si>
  <si>
    <t xml:space="preserve">    Highway Railroad Grade Crossings</t>
  </si>
  <si>
    <t xml:space="preserve">    University Transportation Center</t>
  </si>
  <si>
    <t xml:space="preserve">    Urb High/Corr Bicycle Trans Demo</t>
  </si>
  <si>
    <t xml:space="preserve">    Highway Demo Projects</t>
  </si>
  <si>
    <t xml:space="preserve">    Kentucky Bridge Demo Project</t>
  </si>
  <si>
    <t xml:space="preserve">    Metropolitan Planning Project</t>
  </si>
  <si>
    <t xml:space="preserve">    Climbing Lane &amp; Highway Safety</t>
  </si>
  <si>
    <t xml:space="preserve">    Penn Toll Road Demo Project</t>
  </si>
  <si>
    <t xml:space="preserve">    Alabama Highway Bypass Demo</t>
  </si>
  <si>
    <t xml:space="preserve">    Penn Reconstruction Demo Project</t>
  </si>
  <si>
    <t xml:space="preserve">    Mineola-Grade Crossing NY</t>
  </si>
  <si>
    <t xml:space="preserve">         Total  Miscellaneous Highway Trust Funds</t>
  </si>
  <si>
    <t xml:space="preserve">Expenditures: </t>
  </si>
  <si>
    <t>Miscellaneous highway trust funds</t>
  </si>
  <si>
    <t>Other agencies</t>
  </si>
  <si>
    <t>Uninvested - held by Bureau of Public Debt</t>
  </si>
  <si>
    <t>69X8045</t>
  </si>
  <si>
    <t xml:space="preserve">    Study of Improvements to Hwy 8 in Wisconsin</t>
  </si>
  <si>
    <t>69X8061</t>
  </si>
  <si>
    <t xml:space="preserve">    Construction &amp; Improvements to Halls Mill Rd., NJ</t>
  </si>
  <si>
    <t>69X8058</t>
  </si>
  <si>
    <t>69X8072</t>
  </si>
  <si>
    <t>6469X8083.000</t>
  </si>
  <si>
    <t>69X8362</t>
  </si>
  <si>
    <t xml:space="preserve">  National Driver Register</t>
  </si>
  <si>
    <t xml:space="preserve">  Appalachian Development Hwy. System PL 106-346</t>
  </si>
  <si>
    <t>Appalachian Development Highway System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</si>
  <si>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</si>
  <si>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</si>
  <si>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</si>
  <si>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</si>
  <si>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</si>
  <si>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</si>
  <si>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</si>
  <si>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</si>
  <si>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</si>
  <si>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</si>
  <si>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National driver register</t>
  </si>
  <si>
    <t>Total uninvested balance</t>
  </si>
  <si>
    <t>Uninvested - held by program agencies</t>
  </si>
  <si>
    <t>Investments - U.S. Treasury special certificates of Indebtedness</t>
  </si>
  <si>
    <t xml:space="preserve">  Office of Motor Carrier Safety </t>
  </si>
  <si>
    <t>6969X8083.026</t>
  </si>
  <si>
    <t xml:space="preserve">    Federal Motor Carrier Safety Administration</t>
  </si>
  <si>
    <t>P</t>
  </si>
  <si>
    <t>12X8029</t>
  </si>
  <si>
    <t>69X8016.000</t>
  </si>
  <si>
    <t xml:space="preserve">        Transfer to Federal Railroad Administration</t>
  </si>
  <si>
    <t xml:space="preserve">        Transfer to National Park Service</t>
  </si>
  <si>
    <t xml:space="preserve">        Transfer to Federal Transit Administration</t>
  </si>
  <si>
    <t>69X8363</t>
  </si>
  <si>
    <t>69X8082</t>
  </si>
  <si>
    <t>6914X8215.005</t>
  </si>
  <si>
    <t>6912X8029.005</t>
  </si>
  <si>
    <t>1469X8058.010</t>
  </si>
  <si>
    <t>6969X8058.007</t>
  </si>
  <si>
    <t>6969X8058.011</t>
  </si>
  <si>
    <t>6969X8083.017</t>
  </si>
  <si>
    <t xml:space="preserve">    Tennessee Valley Authority</t>
  </si>
  <si>
    <t>Gasoline</t>
  </si>
  <si>
    <t>Diesel</t>
  </si>
  <si>
    <t>To Sport Fish Restoration and Boating Trust Fund</t>
  </si>
  <si>
    <t>69X8158</t>
  </si>
  <si>
    <t>69X8159</t>
  </si>
  <si>
    <t xml:space="preserve">  Motor Carrier Safety Grants (beginning 2006)</t>
  </si>
  <si>
    <t xml:space="preserve">  Motor Carrier Safety Operations and Programs</t>
  </si>
  <si>
    <t>Miscellaneous Highway Trust Funds</t>
  </si>
  <si>
    <t>69 06 8016</t>
  </si>
  <si>
    <t xml:space="preserve">  Operations and Research-2006</t>
  </si>
  <si>
    <t>69 0608 8016</t>
  </si>
  <si>
    <t xml:space="preserve">  Operations and Research-2006-2008</t>
  </si>
  <si>
    <t>Gross excise taxes (transferred General Fund receipts)</t>
  </si>
  <si>
    <t>69x8309</t>
  </si>
  <si>
    <t xml:space="preserve">  Right of Way Revolving Fund Program Account</t>
  </si>
  <si>
    <t>8669x8083.001</t>
  </si>
  <si>
    <t xml:space="preserve">    Dept. of Housing and Urban Development</t>
  </si>
  <si>
    <t>2069x8083.009</t>
  </si>
  <si>
    <t xml:space="preserve">    Dept. of Treasury-Internal Revenue Service</t>
  </si>
  <si>
    <t>6969x8083.014</t>
  </si>
  <si>
    <t xml:space="preserve">    Pipeline and Hazardous Materials Safety Administration</t>
  </si>
  <si>
    <t>9569x8083.067</t>
  </si>
  <si>
    <t xml:space="preserve">    Denali Commission</t>
  </si>
  <si>
    <t xml:space="preserve">    Dept. of the Navy (Naval Facilities)</t>
  </si>
  <si>
    <t>Other income</t>
  </si>
  <si>
    <t>Transfers to other funds</t>
  </si>
  <si>
    <t>Transfers between Highway Trust Fund accounts</t>
  </si>
  <si>
    <t>From Highway Account to Mass Transit Account</t>
  </si>
  <si>
    <t>From Mass Transit Account to Highway Account</t>
  </si>
  <si>
    <t xml:space="preserve">V. </t>
  </si>
  <si>
    <t xml:space="preserve">  Formula and Bus Grants</t>
  </si>
  <si>
    <t>Federal Transit Administration (MTA)</t>
  </si>
  <si>
    <t xml:space="preserve">    Virginia HOV Safety Demonstration Project</t>
  </si>
  <si>
    <t>69X8377</t>
  </si>
  <si>
    <t>APPROPRIATIONS</t>
  </si>
  <si>
    <t>8969X8083.000</t>
  </si>
  <si>
    <t>Quarter</t>
  </si>
  <si>
    <t>Month Transfer Recorded</t>
  </si>
  <si>
    <t>Amount</t>
  </si>
  <si>
    <t>Gross Receipts</t>
  </si>
  <si>
    <t>Refunds</t>
  </si>
  <si>
    <t>Transfers to Other Trust Funds</t>
  </si>
  <si>
    <t>Net receipts</t>
  </si>
  <si>
    <t>Gasoline &amp; gasohol</t>
  </si>
  <si>
    <t>Truck Retail Tax</t>
  </si>
  <si>
    <t>Heavy Vehicle Use Tax</t>
  </si>
  <si>
    <t>Other (nontax)</t>
  </si>
  <si>
    <t>HTF Operation</t>
  </si>
  <si>
    <t>Used in Highway Program Financing Course</t>
  </si>
  <si>
    <t>Gross income</t>
  </si>
  <si>
    <t>To Sportfish Restoration and Boating Safety Trust Fund, Land &amp; Water Conservation Fund)</t>
  </si>
  <si>
    <t>Tax refunds</t>
  </si>
  <si>
    <t xml:space="preserve">   Net income</t>
  </si>
  <si>
    <t>Transfers to Mass Transit Account</t>
  </si>
  <si>
    <t>Transfers from Mass Transit Account</t>
  </si>
  <si>
    <t>Disbursements</t>
  </si>
  <si>
    <t>Income less disbursements</t>
  </si>
  <si>
    <t>Reflects impact on deficit  (Note this is NOT net of transfers)</t>
  </si>
  <si>
    <t xml:space="preserve">Opening balance:  </t>
  </si>
  <si>
    <t>NONEXPENDITURE</t>
  </si>
  <si>
    <t>TRANSFERS</t>
  </si>
  <si>
    <t xml:space="preserve">    Department of Energy</t>
  </si>
  <si>
    <t>2nd</t>
  </si>
  <si>
    <t>January</t>
  </si>
  <si>
    <t>1st</t>
  </si>
  <si>
    <t>February</t>
  </si>
  <si>
    <t>March</t>
  </si>
  <si>
    <t>3rd</t>
  </si>
  <si>
    <t>April</t>
  </si>
  <si>
    <t>May</t>
  </si>
  <si>
    <t>June</t>
  </si>
  <si>
    <t>July</t>
  </si>
  <si>
    <t>1269X8083.010</t>
  </si>
  <si>
    <t>August</t>
  </si>
  <si>
    <t>4th</t>
  </si>
  <si>
    <t>6969X8058.026</t>
  </si>
  <si>
    <t xml:space="preserve">        Transfer to Federal Motor Carrier Safety Administration</t>
  </si>
  <si>
    <t>September</t>
  </si>
  <si>
    <t>6969X8083.030</t>
  </si>
  <si>
    <t xml:space="preserve">    Research and Innovative Technology Adminsitration</t>
  </si>
  <si>
    <t xml:space="preserve">    Dept of Agriculture-Nat'l Resource Conservation Service</t>
  </si>
  <si>
    <t>October</t>
  </si>
  <si>
    <t>November</t>
  </si>
  <si>
    <t>December</t>
  </si>
  <si>
    <t xml:space="preserve">  Discretionary Grants</t>
  </si>
  <si>
    <t>Civil tax penalties related to highway excise taxes</t>
  </si>
  <si>
    <t>7069x8083.006</t>
  </si>
  <si>
    <t>Balance</t>
  </si>
  <si>
    <t>Entered</t>
  </si>
  <si>
    <t>Diff from</t>
  </si>
  <si>
    <t>Computed</t>
  </si>
  <si>
    <t>To Airport and Airway Trust Fund &amp; General Fund (aviation kerosene)</t>
  </si>
  <si>
    <t xml:space="preserve">Total balance </t>
  </si>
  <si>
    <t xml:space="preserve">Closing Balances in Trust Fund: </t>
  </si>
  <si>
    <t xml:space="preserve">    Nuclear Waste Trans Safety Demo P.L. 100-457</t>
  </si>
  <si>
    <t xml:space="preserve">    Highway Demonstration Projects  P.L. 102-143</t>
  </si>
  <si>
    <t xml:space="preserve">    Dept. of Homeland Security-Coast Guard</t>
  </si>
  <si>
    <t>Interest income</t>
  </si>
  <si>
    <t xml:space="preserve">      3/  Effective March, 18, 2010, the Highway Trust Fund earns interest on its invested balances.</t>
  </si>
  <si>
    <t xml:space="preserve">  Mount Saint Helens Highway</t>
  </si>
  <si>
    <t xml:space="preserve">    Dept. of the Air Force</t>
  </si>
  <si>
    <t xml:space="preserve">    Misc. Highway Projects PL 106-46  1/</t>
  </si>
  <si>
    <t>5769X8083.000</t>
  </si>
  <si>
    <t>Interest on investments (cash basis) 3/</t>
  </si>
  <si>
    <t>Highway Account - FY 2011</t>
  </si>
  <si>
    <t>Balance, beginning of FY 2011</t>
  </si>
  <si>
    <t>Balance, end of FY 2011</t>
  </si>
  <si>
    <t>(includes taxes, fines and penalties,interest, TIFIA subsidy reestimate)</t>
  </si>
  <si>
    <t>Total Highway Trust Fund</t>
  </si>
  <si>
    <t>Fuel Tax</t>
  </si>
  <si>
    <t>Truck Taxes</t>
  </si>
  <si>
    <t xml:space="preserve">  Total Taxes</t>
  </si>
  <si>
    <t>Cash Transfers from MTA - FY 2012</t>
  </si>
  <si>
    <t>NOTE:  THIS ACCOUNT WAS ZEROED OUT ON 10/19/ 2011 AS SEPTEMBER 2011 BUSINESS</t>
  </si>
  <si>
    <t>*</t>
  </si>
  <si>
    <t>% of Total</t>
  </si>
  <si>
    <t>Net Receipts - 2012</t>
  </si>
  <si>
    <t>Receipt Comparison</t>
  </si>
  <si>
    <t>Oct</t>
  </si>
  <si>
    <t>FY 2012</t>
  </si>
  <si>
    <t>FY 2011</t>
  </si>
  <si>
    <t>&lt;--result of delayed collection of HVUT Tax that would normally have been due in August 2011, but was instead due in November 2011, thus shifted fiscal years.</t>
  </si>
  <si>
    <t>www.thetrucker.com quoting Wards Automotive</t>
  </si>
  <si>
    <t>Class 8</t>
  </si>
  <si>
    <t>% Change Class 8</t>
  </si>
  <si>
    <t>Year Over</t>
  </si>
  <si>
    <t>1996</t>
  </si>
  <si>
    <t>Units</t>
  </si>
  <si>
    <t>Year</t>
  </si>
  <si>
    <t>1997</t>
  </si>
  <si>
    <t>Jan</t>
  </si>
  <si>
    <t>1998</t>
  </si>
  <si>
    <t>Feb</t>
  </si>
  <si>
    <t>1999</t>
  </si>
  <si>
    <t>Mar</t>
  </si>
  <si>
    <t>2000</t>
  </si>
  <si>
    <t>Apr</t>
  </si>
  <si>
    <t>2001</t>
  </si>
  <si>
    <t>2002</t>
  </si>
  <si>
    <t>Jun</t>
  </si>
  <si>
    <t>2003</t>
  </si>
  <si>
    <t>Jul</t>
  </si>
  <si>
    <t>2004</t>
  </si>
  <si>
    <t>Aug</t>
  </si>
  <si>
    <t>2005</t>
  </si>
  <si>
    <t>Sep</t>
  </si>
  <si>
    <t>2006</t>
  </si>
  <si>
    <t>2007</t>
  </si>
  <si>
    <t>Nov</t>
  </si>
  <si>
    <t>2008</t>
  </si>
  <si>
    <t>Dec</t>
  </si>
  <si>
    <t>2009</t>
  </si>
  <si>
    <t>Class 8 Truck Sales</t>
  </si>
  <si>
    <t>Unit Sales</t>
  </si>
  <si>
    <t>&lt;--applies to new heavy truck tires and reflect both replacement tires and those on new trucks</t>
  </si>
  <si>
    <t>&lt;--represents the recovery from historic lows during the recession.  See unit sales data below.</t>
  </si>
  <si>
    <t>1369X8083.014</t>
  </si>
  <si>
    <t xml:space="preserve">    Dept of Commerce-NOAA</t>
  </si>
  <si>
    <t>YEAR TO DATE</t>
  </si>
  <si>
    <t>October-May</t>
  </si>
  <si>
    <t xml:space="preserve">TIFIA downward adjustment </t>
  </si>
  <si>
    <t>From Erin Robertson, Jacqueline Keller or Charlena Young,  FHWA Budget</t>
  </si>
  <si>
    <t>Cash Transfers to MTA - FY 2013</t>
  </si>
  <si>
    <t>HIGHWAY TRUST FUND DISBURSEMENT ACCOUNT ACTIVITY - FISCAL YEAR 2013</t>
  </si>
  <si>
    <t xml:space="preserve">    Maritime Administration</t>
  </si>
  <si>
    <t>Revised</t>
  </si>
  <si>
    <t>Net Receipts to the Highway Trust Fund - 2013</t>
  </si>
  <si>
    <t>Diesel and other fuels</t>
  </si>
  <si>
    <t>Less: Transfers</t>
  </si>
  <si>
    <t>Net Receipts</t>
  </si>
  <si>
    <t>CMIA</t>
  </si>
  <si>
    <t>Civil tax penalties</t>
  </si>
  <si>
    <t>Heavy vehicle use</t>
  </si>
  <si>
    <t>Excise taxes</t>
  </si>
  <si>
    <t>On investments</t>
  </si>
  <si>
    <t>Motor carrier fines and penalties</t>
  </si>
  <si>
    <t>TIFIA downward adjustment</t>
  </si>
  <si>
    <t>General Fund transfer</t>
  </si>
  <si>
    <t>Total other income</t>
  </si>
  <si>
    <t xml:space="preserve">  Total interest income</t>
  </si>
  <si>
    <t>Total income</t>
  </si>
  <si>
    <t>Year to Date</t>
  </si>
  <si>
    <t xml:space="preserve">      4/  Transfer of $6,200,000,000 pursuant to P.L. 112-141 of which $316,200,000 was sequestered.</t>
  </si>
  <si>
    <t>Transfer from General Fund pursuant to P.L. 112-141 4/</t>
  </si>
  <si>
    <t>OCTOBER 1, 2012 - SEPTEMBER 30, 2013</t>
  </si>
  <si>
    <t>AUGUST 2014</t>
  </si>
  <si>
    <t>TABLE FE-10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</si>
</sst>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  <numFmt numFmtId="166" formatCode="#,##0.000_);\(#,##0.000\)"/>
    <numFmt numFmtId="167" formatCode="_(* #,##0_);_(* \(#,##0\);_(* &quot;-&quot;??_);_(@_)"/>
    <numFmt numFmtId="168" formatCode="0.0%"/>
  </numFmts>
  <fonts count="57">
    <font>
      <sz val="7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P-AVGARD"/>
      <family val="0"/>
    </font>
    <font>
      <b/>
      <sz val="7"/>
      <name val="P-AVGARD"/>
      <family val="0"/>
    </font>
    <font>
      <sz val="7"/>
      <color indexed="10"/>
      <name val="P-AVGARD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39" fontId="4" fillId="0" borderId="13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39" fontId="8" fillId="33" borderId="0" xfId="0" applyNumberFormat="1" applyFont="1" applyFill="1" applyAlignment="1" applyProtection="1">
      <alignment/>
      <protection/>
    </xf>
    <xf numFmtId="39" fontId="7" fillId="33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39" fontId="0" fillId="0" borderId="0" xfId="0" applyNumberForma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15" fontId="2" fillId="33" borderId="0" xfId="0" applyNumberFormat="1" applyFont="1" applyFill="1" applyAlignment="1" applyProtection="1">
      <alignment horizontal="center"/>
      <protection/>
    </xf>
    <xf numFmtId="43" fontId="0" fillId="0" borderId="0" xfId="42" applyFont="1" applyAlignment="1">
      <alignment/>
    </xf>
    <xf numFmtId="0" fontId="4" fillId="0" borderId="19" xfId="0" applyFont="1" applyBorder="1" applyAlignment="1" applyProtection="1">
      <alignment horizontal="centerContinuous"/>
      <protection/>
    </xf>
    <xf numFmtId="39" fontId="4" fillId="0" borderId="19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39" fontId="4" fillId="0" borderId="12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15" fontId="10" fillId="33" borderId="0" xfId="0" applyNumberFormat="1" applyFont="1" applyFill="1" applyAlignment="1" applyProtection="1">
      <alignment horizontal="center"/>
      <protection/>
    </xf>
    <xf numFmtId="39" fontId="4" fillId="0" borderId="15" xfId="0" applyNumberFormat="1" applyFont="1" applyBorder="1" applyAlignment="1" applyProtection="1">
      <alignment horizontal="right"/>
      <protection/>
    </xf>
    <xf numFmtId="39" fontId="4" fillId="0" borderId="15" xfId="0" applyNumberFormat="1" applyFont="1" applyBorder="1" applyAlignment="1" applyProtection="1">
      <alignment/>
      <protection/>
    </xf>
    <xf numFmtId="39" fontId="4" fillId="0" borderId="13" xfId="42" applyNumberFormat="1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9" fontId="4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3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9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39" fontId="11" fillId="0" borderId="0" xfId="0" applyNumberFormat="1" applyFont="1" applyAlignment="1">
      <alignment horizontal="center"/>
    </xf>
    <xf numFmtId="39" fontId="11" fillId="0" borderId="13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39" fontId="11" fillId="0" borderId="15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15" xfId="0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39" fontId="2" fillId="0" borderId="0" xfId="0" applyNumberFormat="1" applyFont="1" applyAlignment="1">
      <alignment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Fill="1" applyAlignment="1">
      <alignment/>
    </xf>
    <xf numFmtId="0" fontId="0" fillId="34" borderId="0" xfId="0" applyFill="1" applyAlignment="1">
      <alignment wrapText="1"/>
    </xf>
    <xf numFmtId="39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4" fillId="0" borderId="19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/>
    </xf>
    <xf numFmtId="39" fontId="0" fillId="34" borderId="0" xfId="0" applyNumberFormat="1" applyFill="1" applyAlignment="1">
      <alignment/>
    </xf>
    <xf numFmtId="0" fontId="14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5" fillId="0" borderId="0" xfId="0" applyFont="1" applyAlignment="1">
      <alignment/>
    </xf>
    <xf numFmtId="0" fontId="4" fillId="0" borderId="24" xfId="0" applyFont="1" applyBorder="1" applyAlignment="1">
      <alignment/>
    </xf>
    <xf numFmtId="39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7" fontId="4" fillId="0" borderId="0" xfId="0" applyNumberFormat="1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5" fontId="0" fillId="34" borderId="0" xfId="0" applyNumberFormat="1" applyFill="1" applyAlignment="1">
      <alignment/>
    </xf>
    <xf numFmtId="165" fontId="0" fillId="34" borderId="0" xfId="0" applyNumberFormat="1" applyFill="1" applyAlignment="1">
      <alignment vertical="top" wrapText="1"/>
    </xf>
    <xf numFmtId="39" fontId="11" fillId="0" borderId="12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43" fontId="0" fillId="34" borderId="0" xfId="42" applyFont="1" applyFill="1" applyAlignment="1">
      <alignment/>
    </xf>
    <xf numFmtId="43" fontId="0" fillId="34" borderId="0" xfId="0" applyNumberFormat="1" applyFill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wrapText="1"/>
    </xf>
    <xf numFmtId="37" fontId="2" fillId="0" borderId="0" xfId="0" applyNumberFormat="1" applyFont="1" applyAlignment="1" applyProtection="1">
      <alignment/>
      <protection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165" fontId="35" fillId="0" borderId="0" xfId="0" applyNumberFormat="1" applyFont="1" applyFill="1" applyAlignment="1">
      <alignment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horizontal="left" vertical="top"/>
    </xf>
    <xf numFmtId="14" fontId="35" fillId="0" borderId="0" xfId="0" applyNumberFormat="1" applyFont="1" applyFill="1" applyAlignment="1">
      <alignment vertical="top"/>
    </xf>
    <xf numFmtId="14" fontId="35" fillId="0" borderId="0" xfId="0" applyNumberFormat="1" applyFont="1" applyFill="1" applyAlignment="1">
      <alignment/>
    </xf>
    <xf numFmtId="14" fontId="34" fillId="0" borderId="0" xfId="0" applyNumberFormat="1" applyFont="1" applyFill="1" applyAlignment="1">
      <alignment/>
    </xf>
    <xf numFmtId="165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43" fontId="4" fillId="0" borderId="0" xfId="42" applyFont="1" applyFill="1" applyAlignment="1">
      <alignment/>
    </xf>
    <xf numFmtId="4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9" fontId="2" fillId="0" borderId="0" xfId="57" applyFont="1" applyFill="1" applyAlignment="1">
      <alignment/>
    </xf>
    <xf numFmtId="9" fontId="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10" fontId="2" fillId="0" borderId="0" xfId="57" applyNumberFormat="1" applyFont="1" applyFill="1" applyAlignment="1">
      <alignment/>
    </xf>
    <xf numFmtId="0" fontId="3" fillId="0" borderId="0" xfId="0" applyFont="1" applyAlignment="1">
      <alignment horizontal="left"/>
    </xf>
    <xf numFmtId="0" fontId="36" fillId="0" borderId="0" xfId="54" applyFont="1" applyFill="1" applyAlignment="1">
      <alignment/>
    </xf>
    <xf numFmtId="0" fontId="37" fillId="0" borderId="0" xfId="54" applyFont="1" applyFill="1" applyAlignment="1">
      <alignment/>
    </xf>
    <xf numFmtId="0" fontId="37" fillId="0" borderId="25" xfId="54" applyFont="1" applyFill="1" applyBorder="1" applyAlignment="1">
      <alignment/>
    </xf>
    <xf numFmtId="0" fontId="37" fillId="0" borderId="25" xfId="54" applyFont="1" applyFill="1" applyBorder="1" applyAlignment="1">
      <alignment horizontal="center"/>
    </xf>
    <xf numFmtId="0" fontId="37" fillId="0" borderId="0" xfId="54" applyFont="1" applyFill="1" applyBorder="1" applyAlignment="1">
      <alignment horizontal="center" wrapText="1"/>
    </xf>
    <xf numFmtId="0" fontId="37" fillId="0" borderId="0" xfId="54" applyFont="1" applyFill="1" applyAlignment="1">
      <alignment horizontal="right"/>
    </xf>
    <xf numFmtId="0" fontId="37" fillId="0" borderId="0" xfId="54" applyFont="1" applyFill="1" applyAlignment="1" quotePrefix="1">
      <alignment/>
    </xf>
    <xf numFmtId="167" fontId="37" fillId="0" borderId="0" xfId="54" applyNumberFormat="1" applyFont="1" applyFill="1" applyAlignment="1">
      <alignment/>
    </xf>
    <xf numFmtId="9" fontId="37" fillId="0" borderId="0" xfId="54" applyNumberFormat="1" applyFont="1" applyFill="1" applyAlignment="1">
      <alignment/>
    </xf>
    <xf numFmtId="0" fontId="37" fillId="0" borderId="0" xfId="54" applyNumberFormat="1" applyFont="1" applyFill="1" applyAlignment="1">
      <alignment/>
    </xf>
    <xf numFmtId="168" fontId="37" fillId="0" borderId="0" xfId="54" applyNumberFormat="1" applyFont="1" applyFill="1" applyAlignment="1">
      <alignment/>
    </xf>
    <xf numFmtId="0" fontId="37" fillId="0" borderId="0" xfId="54" applyFont="1" applyFill="1" applyAlignment="1">
      <alignment horizontal="left"/>
    </xf>
    <xf numFmtId="167" fontId="37" fillId="0" borderId="0" xfId="42" applyNumberFormat="1" applyFont="1" applyFill="1" applyAlignment="1">
      <alignment/>
    </xf>
    <xf numFmtId="43" fontId="37" fillId="0" borderId="0" xfId="42" applyFont="1" applyFill="1" applyAlignment="1">
      <alignment/>
    </xf>
    <xf numFmtId="0" fontId="37" fillId="0" borderId="0" xfId="54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33" fillId="36" borderId="0" xfId="0" applyFont="1" applyFill="1" applyAlignment="1">
      <alignment/>
    </xf>
    <xf numFmtId="0" fontId="2" fillId="37" borderId="0" xfId="0" applyFont="1" applyFill="1" applyAlignment="1" applyProtection="1">
      <alignment horizontal="left"/>
      <protection/>
    </xf>
    <xf numFmtId="0" fontId="2" fillId="37" borderId="0" xfId="0" applyFont="1" applyFill="1" applyAlignment="1" applyProtection="1">
      <alignment/>
      <protection/>
    </xf>
    <xf numFmtId="43" fontId="2" fillId="36" borderId="0" xfId="42" applyFont="1" applyFill="1" applyAlignment="1">
      <alignment/>
    </xf>
    <xf numFmtId="39" fontId="2" fillId="37" borderId="0" xfId="0" applyNumberFormat="1" applyFont="1" applyFill="1" applyAlignment="1" applyProtection="1">
      <alignment/>
      <protection/>
    </xf>
    <xf numFmtId="39" fontId="2" fillId="36" borderId="0" xfId="0" applyNumberFormat="1" applyFont="1" applyFill="1" applyAlignment="1">
      <alignment/>
    </xf>
    <xf numFmtId="4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38" fillId="36" borderId="0" xfId="0" applyFont="1" applyFill="1" applyAlignment="1">
      <alignment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/>
      <protection/>
    </xf>
    <xf numFmtId="39" fontId="2" fillId="36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Continuous"/>
    </xf>
    <xf numFmtId="0" fontId="35" fillId="0" borderId="0" xfId="0" applyFont="1" applyAlignment="1">
      <alignment/>
    </xf>
    <xf numFmtId="39" fontId="35" fillId="0" borderId="0" xfId="0" applyNumberFormat="1" applyFont="1" applyAlignment="1">
      <alignment/>
    </xf>
    <xf numFmtId="43" fontId="35" fillId="0" borderId="0" xfId="42" applyFont="1" applyAlignment="1">
      <alignment/>
    </xf>
    <xf numFmtId="0" fontId="35" fillId="0" borderId="0" xfId="0" applyFont="1" applyAlignment="1">
      <alignment horizontal="left" indent="1"/>
    </xf>
    <xf numFmtId="0" fontId="34" fillId="0" borderId="0" xfId="0" applyFont="1" applyAlignment="1">
      <alignment/>
    </xf>
    <xf numFmtId="168" fontId="35" fillId="0" borderId="0" xfId="57" applyNumberFormat="1" applyFont="1" applyAlignment="1">
      <alignment/>
    </xf>
    <xf numFmtId="39" fontId="2" fillId="0" borderId="0" xfId="0" applyNumberFormat="1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3" fillId="38" borderId="0" xfId="0" applyFont="1" applyFill="1" applyAlignment="1" applyProtection="1">
      <alignment horizontal="centerContinuous"/>
      <protection/>
    </xf>
    <xf numFmtId="0" fontId="4" fillId="38" borderId="0" xfId="0" applyFont="1" applyFill="1" applyAlignment="1" applyProtection="1">
      <alignment horizontal="centerContinuous"/>
      <protection/>
    </xf>
    <xf numFmtId="0" fontId="5" fillId="38" borderId="0" xfId="0" applyFont="1" applyFill="1" applyAlignment="1" applyProtection="1">
      <alignment horizontal="centerContinuous"/>
      <protection/>
    </xf>
    <xf numFmtId="0" fontId="4" fillId="38" borderId="0" xfId="0" applyFont="1" applyFill="1" applyAlignment="1" applyProtection="1">
      <alignment/>
      <protection/>
    </xf>
    <xf numFmtId="0" fontId="11" fillId="38" borderId="0" xfId="0" applyFont="1" applyFill="1" applyAlignment="1" applyProtection="1">
      <alignment/>
      <protection/>
    </xf>
    <xf numFmtId="14" fontId="4" fillId="38" borderId="0" xfId="0" applyNumberFormat="1" applyFont="1" applyFill="1" applyAlignment="1" applyProtection="1" quotePrefix="1">
      <alignment horizontal="right"/>
      <protection/>
    </xf>
    <xf numFmtId="0" fontId="4" fillId="38" borderId="10" xfId="0" applyFont="1" applyFill="1" applyBorder="1" applyAlignment="1" applyProtection="1">
      <alignment horizontal="centerContinuous"/>
      <protection/>
    </xf>
    <xf numFmtId="0" fontId="4" fillId="38" borderId="14" xfId="0" applyFont="1" applyFill="1" applyBorder="1" applyAlignment="1" applyProtection="1">
      <alignment horizontal="centerContinuous"/>
      <protection/>
    </xf>
    <xf numFmtId="0" fontId="4" fillId="38" borderId="19" xfId="0" applyFont="1" applyFill="1" applyBorder="1" applyAlignment="1" applyProtection="1">
      <alignment horizontal="center"/>
      <protection/>
    </xf>
    <xf numFmtId="0" fontId="4" fillId="38" borderId="19" xfId="0" applyFont="1" applyFill="1" applyBorder="1" applyAlignment="1" applyProtection="1">
      <alignment horizontal="centerContinuous"/>
      <protection/>
    </xf>
    <xf numFmtId="0" fontId="4" fillId="38" borderId="10" xfId="0" applyFont="1" applyFill="1" applyBorder="1" applyAlignment="1" applyProtection="1">
      <alignment horizontal="center"/>
      <protection/>
    </xf>
    <xf numFmtId="0" fontId="4" fillId="38" borderId="17" xfId="0" applyFont="1" applyFill="1" applyBorder="1" applyAlignment="1" applyProtection="1">
      <alignment/>
      <protection/>
    </xf>
    <xf numFmtId="0" fontId="4" fillId="38" borderId="11" xfId="0" applyFont="1" applyFill="1" applyBorder="1" applyAlignment="1" applyProtection="1">
      <alignment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2" xfId="0" applyFont="1" applyFill="1" applyBorder="1" applyAlignment="1" applyProtection="1">
      <alignment horizontal="centerContinuous"/>
      <protection/>
    </xf>
    <xf numFmtId="0" fontId="4" fillId="38" borderId="17" xfId="0" applyFont="1" applyFill="1" applyBorder="1" applyAlignment="1" applyProtection="1">
      <alignment horizontal="center"/>
      <protection/>
    </xf>
    <xf numFmtId="0" fontId="4" fillId="38" borderId="17" xfId="0" applyFont="1" applyFill="1" applyBorder="1" applyAlignment="1" applyProtection="1">
      <alignment horizontal="centerContinuous"/>
      <protection/>
    </xf>
    <xf numFmtId="0" fontId="4" fillId="38" borderId="13" xfId="0" applyFont="1" applyFill="1" applyBorder="1" applyAlignment="1" applyProtection="1">
      <alignment horizontal="centerContinuous"/>
      <protection/>
    </xf>
    <xf numFmtId="0" fontId="4" fillId="38" borderId="0" xfId="0" applyFont="1" applyFill="1" applyAlignment="1" applyProtection="1" quotePrefix="1">
      <alignment/>
      <protection/>
    </xf>
    <xf numFmtId="0" fontId="16" fillId="0" borderId="11" xfId="0" applyFont="1" applyFill="1" applyBorder="1" applyAlignment="1" applyProtection="1">
      <alignment horizontal="right"/>
      <protection/>
    </xf>
    <xf numFmtId="0" fontId="16" fillId="0" borderId="11" xfId="0" applyFont="1" applyFill="1" applyBorder="1" applyAlignment="1" applyProtection="1">
      <alignment/>
      <protection/>
    </xf>
    <xf numFmtId="39" fontId="16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1" fillId="38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PLS\HPLS-10\HTF\FE-10\FY%202011\FE1011-May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Disbursement"/>
      <sheetName val="Transfers"/>
      <sheetName val="TAR Recon"/>
      <sheetName val="HA Operation"/>
      <sheetName val="Net Receipts"/>
    </sheetNames>
    <sheetDataSet>
      <sheetData sheetId="5">
        <row r="5">
          <cell r="E5">
            <v>244111000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125" zoomScaleNormal="125" zoomScalePageLayoutView="0" workbookViewId="0" topLeftCell="A1">
      <selection activeCell="F14" sqref="F14"/>
    </sheetView>
  </sheetViews>
  <sheetFormatPr defaultColWidth="9.66015625" defaultRowHeight="9.75"/>
  <cols>
    <col min="1" max="1" width="3.33203125" style="43" customWidth="1"/>
    <col min="2" max="2" width="4.16015625" style="43" customWidth="1"/>
    <col min="3" max="4" width="3.83203125" style="43" customWidth="1"/>
    <col min="5" max="5" width="57" style="43" customWidth="1"/>
    <col min="6" max="6" width="19" style="43" customWidth="1"/>
    <col min="7" max="7" width="5.33203125" style="43" hidden="1" customWidth="1"/>
    <col min="8" max="8" width="19" style="43" customWidth="1"/>
    <col min="9" max="9" width="5.16015625" style="43" hidden="1" customWidth="1"/>
    <col min="10" max="10" width="19" style="43" customWidth="1"/>
    <col min="11" max="11" width="6.33203125" style="43" hidden="1" customWidth="1"/>
    <col min="12" max="12" width="4.33203125" style="43" customWidth="1"/>
    <col min="13" max="13" width="19" style="43" bestFit="1" customWidth="1"/>
    <col min="14" max="14" width="17.33203125" style="43" bestFit="1" customWidth="1"/>
    <col min="15" max="15" width="15.16015625" style="43" bestFit="1" customWidth="1"/>
    <col min="16" max="16" width="10.16015625" style="43" bestFit="1" customWidth="1"/>
    <col min="17" max="16384" width="9.66015625" style="43" customWidth="1"/>
  </cols>
  <sheetData>
    <row r="1" spans="1:13" ht="15">
      <c r="A1" s="191" t="s">
        <v>0</v>
      </c>
      <c r="B1" s="192"/>
      <c r="C1" s="191"/>
      <c r="D1" s="191"/>
      <c r="E1" s="192"/>
      <c r="F1" s="192"/>
      <c r="G1" s="192"/>
      <c r="H1" s="192"/>
      <c r="I1" s="192"/>
      <c r="J1" s="192"/>
      <c r="M1" s="45"/>
    </row>
    <row r="2" spans="1:13" ht="12.75">
      <c r="A2" s="193" t="s">
        <v>402</v>
      </c>
      <c r="B2" s="192"/>
      <c r="C2" s="193"/>
      <c r="D2" s="193"/>
      <c r="E2" s="192"/>
      <c r="F2" s="192"/>
      <c r="G2" s="192"/>
      <c r="H2" s="192"/>
      <c r="I2" s="192"/>
      <c r="J2" s="192"/>
      <c r="M2" s="69"/>
    </row>
    <row r="3" spans="1:10" ht="8.25">
      <c r="A3" s="216"/>
      <c r="B3" s="216"/>
      <c r="C3" s="216"/>
      <c r="D3" s="216"/>
      <c r="E3" s="216"/>
      <c r="F3" s="216"/>
      <c r="G3" s="216"/>
      <c r="H3" s="216"/>
      <c r="I3" s="216"/>
      <c r="J3" s="216"/>
    </row>
    <row r="4" spans="1:10" ht="8.25">
      <c r="A4" s="209" t="s">
        <v>404</v>
      </c>
      <c r="B4" s="194"/>
      <c r="C4" s="194"/>
      <c r="D4" s="194"/>
      <c r="E4" s="195"/>
      <c r="F4" s="194"/>
      <c r="G4" s="194"/>
      <c r="H4" s="194"/>
      <c r="I4" s="194"/>
      <c r="J4" s="196" t="s">
        <v>403</v>
      </c>
    </row>
    <row r="5" spans="1:11" ht="8.25">
      <c r="A5" s="197" t="s">
        <v>1</v>
      </c>
      <c r="B5" s="198"/>
      <c r="C5" s="198"/>
      <c r="D5" s="198"/>
      <c r="E5" s="198"/>
      <c r="F5" s="199" t="s">
        <v>2</v>
      </c>
      <c r="G5" s="200"/>
      <c r="H5" s="201" t="s">
        <v>3</v>
      </c>
      <c r="I5" s="197"/>
      <c r="J5" s="200" t="s">
        <v>4</v>
      </c>
      <c r="K5" s="70"/>
    </row>
    <row r="6" spans="1:11" ht="8.25">
      <c r="A6" s="202"/>
      <c r="B6" s="203"/>
      <c r="C6" s="203"/>
      <c r="D6" s="203"/>
      <c r="E6" s="203"/>
      <c r="F6" s="204" t="s">
        <v>5</v>
      </c>
      <c r="G6" s="205"/>
      <c r="H6" s="206" t="s">
        <v>6</v>
      </c>
      <c r="I6" s="207"/>
      <c r="J6" s="208" t="s">
        <v>7</v>
      </c>
      <c r="K6" s="71"/>
    </row>
    <row r="7" spans="1:11" ht="8.25">
      <c r="A7" s="32" t="s">
        <v>8</v>
      </c>
      <c r="B7" s="9" t="s">
        <v>276</v>
      </c>
      <c r="C7" s="9"/>
      <c r="D7" s="9"/>
      <c r="E7" s="9"/>
      <c r="F7" s="4"/>
      <c r="G7" s="4"/>
      <c r="H7" s="4"/>
      <c r="I7" s="4"/>
      <c r="J7" s="41"/>
      <c r="K7" s="72"/>
    </row>
    <row r="8" spans="1:11" ht="8.25">
      <c r="A8" s="31"/>
      <c r="B8" s="29" t="s">
        <v>11</v>
      </c>
      <c r="C8" s="36" t="s">
        <v>199</v>
      </c>
      <c r="D8" s="36"/>
      <c r="E8" s="36"/>
      <c r="F8" s="54">
        <v>6184445428.82</v>
      </c>
      <c r="G8" s="81"/>
      <c r="H8" s="54">
        <v>3785728015.74</v>
      </c>
      <c r="I8" s="73" t="s">
        <v>203</v>
      </c>
      <c r="J8" s="60">
        <v>9970173444.56</v>
      </c>
      <c r="K8" s="74" t="s">
        <v>203</v>
      </c>
    </row>
    <row r="9" spans="1:13" ht="8.25">
      <c r="A9" s="6"/>
      <c r="B9" s="29" t="s">
        <v>24</v>
      </c>
      <c r="C9" s="36" t="s">
        <v>174</v>
      </c>
      <c r="D9" s="36"/>
      <c r="E9" s="36"/>
      <c r="F9" s="54">
        <v>1574357269.78</v>
      </c>
      <c r="G9" s="81"/>
      <c r="H9" s="54">
        <v>176387571.25</v>
      </c>
      <c r="I9" s="73" t="s">
        <v>203</v>
      </c>
      <c r="J9" s="61">
        <v>1750744841.03</v>
      </c>
      <c r="K9" s="74" t="s">
        <v>203</v>
      </c>
      <c r="M9" s="75"/>
    </row>
    <row r="10" spans="1:11" ht="8.25">
      <c r="A10" s="6"/>
      <c r="B10" s="29" t="s">
        <v>28</v>
      </c>
      <c r="C10" s="36" t="s">
        <v>198</v>
      </c>
      <c r="D10" s="36"/>
      <c r="E10" s="36"/>
      <c r="F10" s="66">
        <v>1971942399.05</v>
      </c>
      <c r="G10" s="81"/>
      <c r="H10" s="66">
        <v>1232168624.64</v>
      </c>
      <c r="I10" s="73" t="s">
        <v>203</v>
      </c>
      <c r="J10" s="61">
        <v>3204111023.69</v>
      </c>
      <c r="K10" s="74" t="s">
        <v>203</v>
      </c>
    </row>
    <row r="11" spans="1:12" ht="8.25">
      <c r="A11" s="30"/>
      <c r="B11" s="37" t="s">
        <v>30</v>
      </c>
      <c r="C11" s="5" t="s">
        <v>55</v>
      </c>
      <c r="D11" s="5"/>
      <c r="E11" s="5"/>
      <c r="F11" s="62">
        <v>9730745097.65</v>
      </c>
      <c r="G11" s="73" t="s">
        <v>203</v>
      </c>
      <c r="H11" s="8">
        <v>5194284211.63</v>
      </c>
      <c r="I11" s="73" t="s">
        <v>203</v>
      </c>
      <c r="J11" s="8">
        <v>14925029309.279999</v>
      </c>
      <c r="K11" s="74" t="s">
        <v>203</v>
      </c>
      <c r="L11" s="76"/>
    </row>
    <row r="12" spans="1:11" ht="8.25">
      <c r="A12" s="31" t="s">
        <v>9</v>
      </c>
      <c r="B12" s="3" t="s">
        <v>10</v>
      </c>
      <c r="C12" s="3"/>
      <c r="D12" s="3"/>
      <c r="E12" s="3"/>
      <c r="F12" s="7"/>
      <c r="G12" s="42"/>
      <c r="H12" s="7"/>
      <c r="I12" s="42"/>
      <c r="J12" s="10"/>
      <c r="K12" s="70"/>
    </row>
    <row r="13" spans="1:14" ht="8.25">
      <c r="A13" s="6"/>
      <c r="B13" s="29" t="s">
        <v>11</v>
      </c>
      <c r="C13" s="3" t="s">
        <v>230</v>
      </c>
      <c r="D13" s="3"/>
      <c r="E13" s="3"/>
      <c r="F13" s="7"/>
      <c r="G13" s="7"/>
      <c r="H13" s="7"/>
      <c r="I13" s="7"/>
      <c r="J13" s="10"/>
      <c r="K13" s="72"/>
      <c r="M13" s="190"/>
      <c r="N13" s="190"/>
    </row>
    <row r="14" spans="1:14" ht="8.25">
      <c r="A14" s="6"/>
      <c r="B14" s="3"/>
      <c r="C14" s="29" t="s">
        <v>12</v>
      </c>
      <c r="D14" s="3" t="s">
        <v>13</v>
      </c>
      <c r="F14" s="10">
        <v>19795940120.01</v>
      </c>
      <c r="G14" s="73"/>
      <c r="H14" s="10">
        <v>3666865114.62</v>
      </c>
      <c r="I14" s="73" t="s">
        <v>203</v>
      </c>
      <c r="J14" s="10">
        <v>23462805234.629997</v>
      </c>
      <c r="K14" s="74" t="s">
        <v>203</v>
      </c>
      <c r="L14" s="75"/>
      <c r="M14" s="75"/>
      <c r="N14" s="75"/>
    </row>
    <row r="15" spans="1:14" ht="8.25">
      <c r="A15" s="6"/>
      <c r="B15" s="3"/>
      <c r="C15" s="29" t="s">
        <v>14</v>
      </c>
      <c r="D15" s="3" t="s">
        <v>16</v>
      </c>
      <c r="F15" s="10">
        <v>8355717926.42</v>
      </c>
      <c r="G15" s="73"/>
      <c r="H15" s="10">
        <v>1112905406.27</v>
      </c>
      <c r="I15" s="73" t="s">
        <v>203</v>
      </c>
      <c r="J15" s="10">
        <v>9468623332.69</v>
      </c>
      <c r="K15" s="74" t="s">
        <v>203</v>
      </c>
      <c r="L15" s="75"/>
      <c r="M15" s="75"/>
      <c r="N15" s="75"/>
    </row>
    <row r="16" spans="1:14" ht="8.25">
      <c r="A16" s="6"/>
      <c r="B16" s="3"/>
      <c r="C16" s="29" t="s">
        <v>15</v>
      </c>
      <c r="D16" s="3" t="s">
        <v>18</v>
      </c>
      <c r="F16" s="10">
        <v>359314762.41</v>
      </c>
      <c r="G16" s="73"/>
      <c r="H16" s="10">
        <v>0</v>
      </c>
      <c r="I16" s="77"/>
      <c r="J16" s="10">
        <v>359314762.41</v>
      </c>
      <c r="K16" s="74" t="s">
        <v>203</v>
      </c>
      <c r="L16" s="75"/>
      <c r="M16" s="75"/>
      <c r="N16" s="75"/>
    </row>
    <row r="17" spans="1:14" ht="8.25">
      <c r="A17" s="6"/>
      <c r="B17" s="3"/>
      <c r="C17" s="29" t="s">
        <v>17</v>
      </c>
      <c r="D17" s="3" t="s">
        <v>20</v>
      </c>
      <c r="F17" s="10">
        <v>3197406579.61</v>
      </c>
      <c r="G17" s="73"/>
      <c r="H17" s="10">
        <v>0</v>
      </c>
      <c r="I17" s="77"/>
      <c r="J17" s="10">
        <v>3197406579.61</v>
      </c>
      <c r="K17" s="74" t="s">
        <v>203</v>
      </c>
      <c r="L17" s="75"/>
      <c r="M17" s="75"/>
      <c r="N17" s="75"/>
    </row>
    <row r="18" spans="1:14" ht="8.25">
      <c r="A18" s="6"/>
      <c r="B18" s="3"/>
      <c r="C18" s="29" t="s">
        <v>19</v>
      </c>
      <c r="D18" s="3" t="s">
        <v>22</v>
      </c>
      <c r="F18" s="10">
        <v>1090600623.93</v>
      </c>
      <c r="G18" s="73"/>
      <c r="H18" s="10">
        <v>0</v>
      </c>
      <c r="I18" s="77"/>
      <c r="J18" s="10">
        <v>1090600623.93</v>
      </c>
      <c r="K18" s="74" t="s">
        <v>203</v>
      </c>
      <c r="L18" s="75"/>
      <c r="M18" s="75"/>
      <c r="N18" s="75"/>
    </row>
    <row r="19" spans="1:14" ht="8.25">
      <c r="A19" s="6"/>
      <c r="B19" s="3"/>
      <c r="C19" s="29" t="s">
        <v>21</v>
      </c>
      <c r="D19" s="3" t="s">
        <v>23</v>
      </c>
      <c r="F19" s="10">
        <v>32798980012.38</v>
      </c>
      <c r="G19" s="73" t="s">
        <v>203</v>
      </c>
      <c r="H19" s="10">
        <v>4779770520.889999</v>
      </c>
      <c r="I19" s="73" t="s">
        <v>203</v>
      </c>
      <c r="J19" s="10">
        <v>37578750533.270004</v>
      </c>
      <c r="K19" s="74" t="s">
        <v>203</v>
      </c>
      <c r="L19" s="75"/>
      <c r="M19" s="75"/>
      <c r="N19" s="75"/>
    </row>
    <row r="20" spans="1:14" ht="8.25">
      <c r="A20" s="6"/>
      <c r="B20" s="29" t="s">
        <v>24</v>
      </c>
      <c r="C20" s="3" t="s">
        <v>25</v>
      </c>
      <c r="D20" s="3"/>
      <c r="E20" s="3"/>
      <c r="F20" s="7"/>
      <c r="G20" s="7"/>
      <c r="H20" s="7"/>
      <c r="I20" s="7"/>
      <c r="J20" s="10"/>
      <c r="K20" s="72"/>
      <c r="N20" s="75"/>
    </row>
    <row r="21" spans="1:14" ht="8.25">
      <c r="A21" s="6"/>
      <c r="B21" s="3"/>
      <c r="C21" s="3" t="s">
        <v>26</v>
      </c>
      <c r="D21" s="3"/>
      <c r="E21" s="3"/>
      <c r="F21" s="7"/>
      <c r="G21" s="7"/>
      <c r="H21" s="7"/>
      <c r="I21" s="7"/>
      <c r="J21" s="10"/>
      <c r="K21" s="72"/>
      <c r="N21" s="75"/>
    </row>
    <row r="22" spans="1:14" ht="8.25">
      <c r="A22" s="6"/>
      <c r="B22" s="3"/>
      <c r="C22" s="29" t="s">
        <v>12</v>
      </c>
      <c r="D22" s="3" t="s">
        <v>219</v>
      </c>
      <c r="F22" s="10">
        <v>0</v>
      </c>
      <c r="G22" s="73"/>
      <c r="H22" s="7">
        <v>0</v>
      </c>
      <c r="I22" s="7"/>
      <c r="J22" s="10">
        <v>0</v>
      </c>
      <c r="K22" s="74" t="s">
        <v>203</v>
      </c>
      <c r="N22" s="75"/>
    </row>
    <row r="23" spans="1:14" ht="8.25">
      <c r="A23" s="6"/>
      <c r="B23" s="3"/>
      <c r="C23" s="29" t="s">
        <v>14</v>
      </c>
      <c r="D23" s="3" t="s">
        <v>218</v>
      </c>
      <c r="F23" s="10">
        <v>0</v>
      </c>
      <c r="G23" s="73"/>
      <c r="H23" s="7">
        <v>0</v>
      </c>
      <c r="I23" s="7"/>
      <c r="J23" s="10">
        <v>0</v>
      </c>
      <c r="K23" s="74" t="s">
        <v>203</v>
      </c>
      <c r="N23" s="75"/>
    </row>
    <row r="24" spans="1:14" ht="8.25">
      <c r="A24" s="6"/>
      <c r="B24" s="3"/>
      <c r="C24" s="38" t="s">
        <v>15</v>
      </c>
      <c r="D24" s="3" t="s">
        <v>27</v>
      </c>
      <c r="F24" s="10">
        <v>0</v>
      </c>
      <c r="G24" s="73" t="s">
        <v>203</v>
      </c>
      <c r="H24" s="10">
        <v>0</v>
      </c>
      <c r="I24" s="73" t="s">
        <v>203</v>
      </c>
      <c r="J24" s="10">
        <v>0</v>
      </c>
      <c r="K24" s="74" t="s">
        <v>203</v>
      </c>
      <c r="N24" s="75"/>
    </row>
    <row r="25" spans="1:14" ht="8.25">
      <c r="A25" s="6"/>
      <c r="B25" s="29" t="s">
        <v>28</v>
      </c>
      <c r="C25" s="3" t="s">
        <v>243</v>
      </c>
      <c r="D25" s="3"/>
      <c r="E25" s="3"/>
      <c r="F25" s="7"/>
      <c r="G25" s="73"/>
      <c r="H25" s="7"/>
      <c r="I25" s="73"/>
      <c r="J25" s="10"/>
      <c r="K25" s="74"/>
      <c r="N25" s="75"/>
    </row>
    <row r="26" spans="1:14" s="80" customFormat="1" ht="8.25">
      <c r="A26" s="64"/>
      <c r="B26" s="65"/>
      <c r="C26" s="95" t="s">
        <v>12</v>
      </c>
      <c r="D26" s="65" t="s">
        <v>29</v>
      </c>
      <c r="F26" s="54">
        <v>844000</v>
      </c>
      <c r="G26" s="81"/>
      <c r="H26" s="54">
        <v>156000</v>
      </c>
      <c r="I26" s="81" t="s">
        <v>203</v>
      </c>
      <c r="J26" s="66">
        <v>1000000</v>
      </c>
      <c r="K26" s="94" t="s">
        <v>203</v>
      </c>
      <c r="M26" s="142"/>
      <c r="N26" s="75"/>
    </row>
    <row r="27" spans="1:14" s="80" customFormat="1" ht="8.25">
      <c r="A27" s="64"/>
      <c r="B27" s="65"/>
      <c r="C27" s="95" t="s">
        <v>14</v>
      </c>
      <c r="D27" s="65" t="s">
        <v>220</v>
      </c>
      <c r="F27" s="54">
        <v>405912000</v>
      </c>
      <c r="G27" s="81"/>
      <c r="H27" s="54">
        <v>53095000</v>
      </c>
      <c r="I27" s="81" t="s">
        <v>203</v>
      </c>
      <c r="J27" s="66">
        <v>459007000</v>
      </c>
      <c r="K27" s="94" t="s">
        <v>203</v>
      </c>
      <c r="M27" s="142"/>
      <c r="N27" s="75"/>
    </row>
    <row r="28" spans="1:14" ht="8.25">
      <c r="A28" s="6"/>
      <c r="B28" s="3"/>
      <c r="C28" s="44" t="s">
        <v>15</v>
      </c>
      <c r="D28" s="3" t="s">
        <v>309</v>
      </c>
      <c r="F28" s="7">
        <v>591964887.34</v>
      </c>
      <c r="G28" s="73"/>
      <c r="H28" s="7">
        <v>78973357.07</v>
      </c>
      <c r="I28" s="73"/>
      <c r="J28" s="10">
        <v>670938244.4100001</v>
      </c>
      <c r="K28" s="74"/>
      <c r="M28" s="85"/>
      <c r="N28" s="75"/>
    </row>
    <row r="29" spans="1:14" ht="8.25">
      <c r="A29" s="6"/>
      <c r="B29" s="3"/>
      <c r="C29" s="44" t="s">
        <v>17</v>
      </c>
      <c r="D29" s="3" t="s">
        <v>27</v>
      </c>
      <c r="F29" s="7">
        <v>998720887.34</v>
      </c>
      <c r="G29" s="73" t="s">
        <v>203</v>
      </c>
      <c r="H29" s="7">
        <v>132224357.07</v>
      </c>
      <c r="I29" s="73" t="s">
        <v>203</v>
      </c>
      <c r="J29" s="10">
        <v>1130945244.41</v>
      </c>
      <c r="K29" s="74" t="s">
        <v>203</v>
      </c>
      <c r="M29" s="85"/>
      <c r="N29" s="75"/>
    </row>
    <row r="30" spans="1:14" ht="8.25">
      <c r="A30" s="6"/>
      <c r="B30" s="29" t="s">
        <v>30</v>
      </c>
      <c r="C30" s="3" t="s">
        <v>31</v>
      </c>
      <c r="D30" s="3"/>
      <c r="E30" s="3"/>
      <c r="F30" s="54">
        <v>31800259125.04</v>
      </c>
      <c r="G30" s="73" t="s">
        <v>203</v>
      </c>
      <c r="H30" s="7">
        <v>4647546163.82</v>
      </c>
      <c r="I30" s="73" t="s">
        <v>203</v>
      </c>
      <c r="J30" s="10">
        <v>36447805288.86</v>
      </c>
      <c r="K30" s="74" t="s">
        <v>203</v>
      </c>
      <c r="M30" s="85"/>
      <c r="N30" s="75"/>
    </row>
    <row r="31" spans="1:14" ht="8.25">
      <c r="A31" s="6"/>
      <c r="B31" s="29" t="s">
        <v>32</v>
      </c>
      <c r="C31" s="3" t="s">
        <v>315</v>
      </c>
      <c r="D31" s="3"/>
      <c r="E31" s="3"/>
      <c r="F31" s="54"/>
      <c r="G31" s="73"/>
      <c r="H31" s="7"/>
      <c r="I31" s="73"/>
      <c r="J31" s="10"/>
      <c r="K31" s="74"/>
      <c r="M31" s="85"/>
      <c r="N31" s="75"/>
    </row>
    <row r="32" spans="1:14" ht="8.25">
      <c r="A32" s="6"/>
      <c r="B32" s="29"/>
      <c r="C32" s="95" t="s">
        <v>12</v>
      </c>
      <c r="D32" s="3" t="s">
        <v>321</v>
      </c>
      <c r="E32" s="3"/>
      <c r="F32" s="54">
        <v>4580228.22</v>
      </c>
      <c r="G32" s="81"/>
      <c r="H32" s="54">
        <v>1813304.75</v>
      </c>
      <c r="I32" s="81"/>
      <c r="J32" s="66">
        <v>6393532.97</v>
      </c>
      <c r="K32" s="74"/>
      <c r="M32" s="142"/>
      <c r="N32" s="75"/>
    </row>
    <row r="33" spans="1:14" ht="8.25">
      <c r="A33" s="6"/>
      <c r="B33" s="29"/>
      <c r="C33" s="95" t="s">
        <v>14</v>
      </c>
      <c r="D33" s="65" t="s">
        <v>34</v>
      </c>
      <c r="E33" s="3"/>
      <c r="F33" s="54">
        <v>59013</v>
      </c>
      <c r="G33" s="81"/>
      <c r="H33" s="54">
        <v>0</v>
      </c>
      <c r="I33" s="81" t="s">
        <v>203</v>
      </c>
      <c r="J33" s="66">
        <v>59013</v>
      </c>
      <c r="K33" s="74"/>
      <c r="M33" s="85"/>
      <c r="N33" s="75"/>
    </row>
    <row r="34" spans="1:14" ht="8.25">
      <c r="A34" s="6"/>
      <c r="B34" s="29"/>
      <c r="C34" s="38" t="s">
        <v>15</v>
      </c>
      <c r="D34" s="65" t="s">
        <v>27</v>
      </c>
      <c r="E34" s="3"/>
      <c r="F34" s="54">
        <v>4639241.22</v>
      </c>
      <c r="G34" s="81"/>
      <c r="H34" s="54">
        <v>1813304.75</v>
      </c>
      <c r="I34" s="81"/>
      <c r="J34" s="66">
        <v>6452545.97</v>
      </c>
      <c r="K34" s="74"/>
      <c r="M34" s="85"/>
      <c r="N34" s="75"/>
    </row>
    <row r="35" spans="1:14" ht="8.25">
      <c r="A35" s="6"/>
      <c r="B35" s="29" t="s">
        <v>32</v>
      </c>
      <c r="C35" s="3" t="s">
        <v>242</v>
      </c>
      <c r="D35" s="3"/>
      <c r="E35" s="3"/>
      <c r="F35" s="7"/>
      <c r="G35" s="73"/>
      <c r="H35" s="7"/>
      <c r="I35" s="73"/>
      <c r="J35" s="10"/>
      <c r="K35" s="74"/>
      <c r="M35" s="85"/>
      <c r="N35" s="75"/>
    </row>
    <row r="36" spans="1:14" s="80" customFormat="1" ht="8.25">
      <c r="A36" s="6"/>
      <c r="B36" s="65"/>
      <c r="C36" s="57" t="s">
        <v>12</v>
      </c>
      <c r="D36" s="65" t="s">
        <v>33</v>
      </c>
      <c r="F36" s="54">
        <v>17634676.69</v>
      </c>
      <c r="G36" s="81"/>
      <c r="H36" s="54">
        <v>0</v>
      </c>
      <c r="I36" s="81" t="s">
        <v>203</v>
      </c>
      <c r="J36" s="66">
        <v>17634676.69</v>
      </c>
      <c r="K36" s="94" t="s">
        <v>203</v>
      </c>
      <c r="M36" s="142"/>
      <c r="N36" s="75"/>
    </row>
    <row r="37" spans="1:14" s="80" customFormat="1" ht="8.25">
      <c r="A37" s="64"/>
      <c r="B37" s="65"/>
      <c r="C37" s="57" t="s">
        <v>14</v>
      </c>
      <c r="D37" s="65" t="s">
        <v>303</v>
      </c>
      <c r="F37" s="54">
        <v>-2180398</v>
      </c>
      <c r="G37" s="81"/>
      <c r="H37" s="54">
        <v>0</v>
      </c>
      <c r="I37" s="81"/>
      <c r="J37" s="66">
        <v>-2180398</v>
      </c>
      <c r="K37" s="94"/>
      <c r="M37" s="142"/>
      <c r="N37" s="75"/>
    </row>
    <row r="38" spans="1:14" s="80" customFormat="1" ht="8.25">
      <c r="A38" s="64"/>
      <c r="B38" s="65"/>
      <c r="C38" s="38" t="s">
        <v>15</v>
      </c>
      <c r="D38" s="65" t="s">
        <v>378</v>
      </c>
      <c r="F38" s="54">
        <v>0</v>
      </c>
      <c r="G38" s="81"/>
      <c r="H38" s="54">
        <v>0</v>
      </c>
      <c r="I38" s="81"/>
      <c r="J38" s="66">
        <v>0</v>
      </c>
      <c r="K38" s="94"/>
      <c r="M38" s="142"/>
      <c r="N38" s="75"/>
    </row>
    <row r="39" spans="1:14" s="80" customFormat="1" ht="8.25">
      <c r="A39" s="64"/>
      <c r="B39" s="65"/>
      <c r="C39" s="44" t="s">
        <v>17</v>
      </c>
      <c r="D39" s="65" t="s">
        <v>401</v>
      </c>
      <c r="F39" s="54">
        <v>5883800000</v>
      </c>
      <c r="G39" s="81"/>
      <c r="H39" s="54">
        <v>0</v>
      </c>
      <c r="I39" s="81"/>
      <c r="J39" s="66">
        <v>5883800000</v>
      </c>
      <c r="K39" s="94"/>
      <c r="M39" s="142"/>
      <c r="N39" s="75"/>
    </row>
    <row r="40" spans="1:14" ht="8.25">
      <c r="A40" s="64"/>
      <c r="B40" s="3"/>
      <c r="C40" s="44" t="s">
        <v>19</v>
      </c>
      <c r="D40" s="3" t="s">
        <v>27</v>
      </c>
      <c r="F40" s="7">
        <v>5899254278.69</v>
      </c>
      <c r="G40" s="73" t="s">
        <v>203</v>
      </c>
      <c r="H40" s="7">
        <v>0</v>
      </c>
      <c r="I40" s="73" t="s">
        <v>203</v>
      </c>
      <c r="J40" s="10">
        <v>5899254278.69</v>
      </c>
      <c r="K40" s="74" t="s">
        <v>203</v>
      </c>
      <c r="L40" s="75"/>
      <c r="M40" s="85"/>
      <c r="N40" s="75"/>
    </row>
    <row r="41" spans="1:14" ht="8.25">
      <c r="A41" s="6"/>
      <c r="B41" s="33" t="s">
        <v>35</v>
      </c>
      <c r="C41" s="5" t="s">
        <v>36</v>
      </c>
      <c r="D41" s="5"/>
      <c r="E41" s="5"/>
      <c r="F41" s="8">
        <v>37704152644.950005</v>
      </c>
      <c r="G41" s="78" t="s">
        <v>203</v>
      </c>
      <c r="H41" s="8">
        <v>4649359468.57</v>
      </c>
      <c r="I41" s="78" t="s">
        <v>203</v>
      </c>
      <c r="J41" s="8">
        <v>42353512113.520004</v>
      </c>
      <c r="K41" s="74" t="s">
        <v>203</v>
      </c>
      <c r="L41" s="79"/>
      <c r="M41" s="85"/>
      <c r="N41" s="75"/>
    </row>
    <row r="42" spans="1:14" s="80" customFormat="1" ht="8.25">
      <c r="A42" s="56" t="s">
        <v>37</v>
      </c>
      <c r="B42" s="213" t="s">
        <v>244</v>
      </c>
      <c r="C42" s="214"/>
      <c r="D42" s="214"/>
      <c r="E42" s="215"/>
      <c r="F42" s="54"/>
      <c r="G42" s="123"/>
      <c r="H42" s="54"/>
      <c r="I42" s="123"/>
      <c r="J42" s="66"/>
      <c r="K42" s="94"/>
      <c r="L42" s="104"/>
      <c r="M42" s="142"/>
      <c r="N42" s="75"/>
    </row>
    <row r="43" spans="1:13" s="80" customFormat="1" ht="8.25">
      <c r="A43" s="64"/>
      <c r="B43" s="57" t="s">
        <v>11</v>
      </c>
      <c r="C43" s="65" t="s">
        <v>245</v>
      </c>
      <c r="D43" s="65"/>
      <c r="E43" s="65"/>
      <c r="F43" s="54">
        <v>-796114863.79</v>
      </c>
      <c r="G43" s="123"/>
      <c r="H43" s="54">
        <v>796114863.79</v>
      </c>
      <c r="I43" s="123"/>
      <c r="J43" s="66">
        <v>0</v>
      </c>
      <c r="K43" s="94"/>
      <c r="L43" s="104"/>
      <c r="M43" s="142"/>
    </row>
    <row r="44" spans="1:13" s="80" customFormat="1" ht="8.25">
      <c r="A44" s="64"/>
      <c r="B44" s="57" t="s">
        <v>24</v>
      </c>
      <c r="C44" s="65" t="s">
        <v>246</v>
      </c>
      <c r="D44" s="65"/>
      <c r="E44" s="65"/>
      <c r="F44" s="54">
        <v>49500738</v>
      </c>
      <c r="G44" s="123"/>
      <c r="H44" s="54">
        <v>-49500738</v>
      </c>
      <c r="I44" s="123"/>
      <c r="J44" s="66">
        <v>0</v>
      </c>
      <c r="K44" s="94"/>
      <c r="L44" s="104"/>
      <c r="M44" s="142"/>
    </row>
    <row r="45" spans="1:13" s="80" customFormat="1" ht="8.25">
      <c r="A45" s="64"/>
      <c r="B45" s="57" t="s">
        <v>28</v>
      </c>
      <c r="C45" s="65" t="s">
        <v>27</v>
      </c>
      <c r="D45" s="65"/>
      <c r="E45" s="65"/>
      <c r="F45" s="54">
        <v>-746614125.79</v>
      </c>
      <c r="G45" s="123"/>
      <c r="H45" s="54">
        <v>746614125.79</v>
      </c>
      <c r="I45" s="123"/>
      <c r="J45" s="66">
        <v>0</v>
      </c>
      <c r="K45" s="94"/>
      <c r="L45" s="104"/>
      <c r="M45" s="142"/>
    </row>
    <row r="46" spans="1:13" s="80" customFormat="1" ht="8.25">
      <c r="A46" s="56" t="s">
        <v>51</v>
      </c>
      <c r="B46" s="106" t="s">
        <v>171</v>
      </c>
      <c r="C46" s="106"/>
      <c r="D46" s="106"/>
      <c r="E46" s="106"/>
      <c r="F46" s="107"/>
      <c r="G46" s="107"/>
      <c r="H46" s="107"/>
      <c r="I46" s="107"/>
      <c r="J46" s="108"/>
      <c r="K46" s="109"/>
      <c r="M46" s="142"/>
    </row>
    <row r="47" spans="1:13" s="80" customFormat="1" ht="8.25">
      <c r="A47" s="64"/>
      <c r="B47" s="57" t="s">
        <v>38</v>
      </c>
      <c r="C47" s="65" t="s">
        <v>39</v>
      </c>
      <c r="D47" s="65"/>
      <c r="E47" s="65"/>
      <c r="F47" s="54"/>
      <c r="G47" s="54"/>
      <c r="H47" s="54"/>
      <c r="I47" s="54"/>
      <c r="J47" s="66"/>
      <c r="K47" s="105"/>
      <c r="M47" s="142"/>
    </row>
    <row r="48" spans="1:13" s="80" customFormat="1" ht="8.25">
      <c r="A48" s="64"/>
      <c r="B48" s="65"/>
      <c r="C48" s="57" t="s">
        <v>12</v>
      </c>
      <c r="D48" s="65" t="s">
        <v>40</v>
      </c>
      <c r="F48" s="66">
        <v>41742174307.819984</v>
      </c>
      <c r="G48" s="81"/>
      <c r="H48" s="54">
        <v>0</v>
      </c>
      <c r="I48" s="54"/>
      <c r="J48" s="66">
        <v>41742174307.819984</v>
      </c>
      <c r="K48" s="94"/>
      <c r="M48" s="142"/>
    </row>
    <row r="49" spans="1:13" s="80" customFormat="1" ht="8.25">
      <c r="A49" s="64"/>
      <c r="B49" s="65"/>
      <c r="C49" s="57" t="s">
        <v>14</v>
      </c>
      <c r="D49" s="65" t="s">
        <v>41</v>
      </c>
      <c r="F49" s="66">
        <v>-16380481.14</v>
      </c>
      <c r="G49" s="81"/>
      <c r="H49" s="54">
        <v>0</v>
      </c>
      <c r="I49" s="54"/>
      <c r="J49" s="66">
        <v>-16380481.14</v>
      </c>
      <c r="K49" s="94"/>
      <c r="M49" s="142"/>
    </row>
    <row r="50" spans="1:13" s="80" customFormat="1" ht="8.25">
      <c r="A50" s="64"/>
      <c r="B50" s="65"/>
      <c r="C50" s="57" t="s">
        <v>15</v>
      </c>
      <c r="D50" s="65" t="s">
        <v>185</v>
      </c>
      <c r="F50" s="54">
        <v>2326481.61</v>
      </c>
      <c r="G50" s="81"/>
      <c r="H50" s="54">
        <v>0</v>
      </c>
      <c r="I50" s="54"/>
      <c r="J50" s="66">
        <v>2326481.61</v>
      </c>
      <c r="K50" s="94"/>
      <c r="M50" s="142"/>
    </row>
    <row r="51" spans="1:13" s="80" customFormat="1" ht="8.25">
      <c r="A51" s="64"/>
      <c r="B51" s="65"/>
      <c r="C51" s="57" t="s">
        <v>17</v>
      </c>
      <c r="D51" s="65" t="s">
        <v>225</v>
      </c>
      <c r="F51" s="54">
        <v>16373609.42</v>
      </c>
      <c r="G51" s="81"/>
      <c r="H51" s="54">
        <v>0</v>
      </c>
      <c r="I51" s="54"/>
      <c r="J51" s="66">
        <v>16373609.42</v>
      </c>
      <c r="K51" s="94"/>
      <c r="M51" s="142"/>
    </row>
    <row r="52" spans="1:13" s="80" customFormat="1" ht="8.25">
      <c r="A52" s="64"/>
      <c r="B52" s="65"/>
      <c r="C52" s="95" t="s">
        <v>19</v>
      </c>
      <c r="D52" s="65" t="s">
        <v>27</v>
      </c>
      <c r="F52" s="66">
        <v>41744493917.709984</v>
      </c>
      <c r="G52" s="81"/>
      <c r="H52" s="54">
        <v>0</v>
      </c>
      <c r="I52" s="54"/>
      <c r="J52" s="66">
        <v>41744493917.709984</v>
      </c>
      <c r="K52" s="94"/>
      <c r="M52" s="142"/>
    </row>
    <row r="53" spans="1:13" s="80" customFormat="1" ht="8.25">
      <c r="A53" s="64"/>
      <c r="B53" s="57" t="s">
        <v>24</v>
      </c>
      <c r="C53" s="65" t="s">
        <v>42</v>
      </c>
      <c r="D53" s="65"/>
      <c r="E53" s="65"/>
      <c r="F53" s="66">
        <v>544912559.4300001</v>
      </c>
      <c r="G53" s="81"/>
      <c r="H53" s="54">
        <v>0</v>
      </c>
      <c r="I53" s="54"/>
      <c r="J53" s="66">
        <v>544912559.4300001</v>
      </c>
      <c r="K53" s="94"/>
      <c r="M53" s="142"/>
    </row>
    <row r="54" spans="1:13" s="80" customFormat="1" ht="8.25">
      <c r="A54" s="64"/>
      <c r="B54" s="57" t="s">
        <v>28</v>
      </c>
      <c r="C54" s="65" t="s">
        <v>43</v>
      </c>
      <c r="D54" s="65"/>
      <c r="E54" s="65"/>
      <c r="F54" s="54">
        <v>0</v>
      </c>
      <c r="G54" s="81"/>
      <c r="H54" s="54">
        <v>8098183171.25</v>
      </c>
      <c r="I54" s="81"/>
      <c r="J54" s="66">
        <v>8098183171.25</v>
      </c>
      <c r="K54" s="94"/>
      <c r="M54" s="142"/>
    </row>
    <row r="55" spans="1:13" s="80" customFormat="1" ht="8.25">
      <c r="A55" s="64"/>
      <c r="B55" s="57" t="s">
        <v>30</v>
      </c>
      <c r="C55" s="65" t="s">
        <v>44</v>
      </c>
      <c r="D55" s="65"/>
      <c r="E55" s="65"/>
      <c r="F55" s="66"/>
      <c r="G55" s="81"/>
      <c r="H55" s="54"/>
      <c r="I55" s="54"/>
      <c r="J55" s="66"/>
      <c r="K55" s="94"/>
      <c r="M55" s="142"/>
    </row>
    <row r="56" spans="1:13" s="80" customFormat="1" ht="8.25">
      <c r="A56" s="64"/>
      <c r="B56" s="65"/>
      <c r="C56" s="95" t="s">
        <v>12</v>
      </c>
      <c r="D56" s="65" t="s">
        <v>45</v>
      </c>
      <c r="F56" s="66">
        <v>0</v>
      </c>
      <c r="G56" s="81"/>
      <c r="H56" s="54">
        <v>0</v>
      </c>
      <c r="I56" s="54"/>
      <c r="J56" s="66">
        <v>0</v>
      </c>
      <c r="K56" s="94"/>
      <c r="M56" s="142"/>
    </row>
    <row r="57" spans="1:13" s="80" customFormat="1" ht="8.25">
      <c r="A57" s="64"/>
      <c r="B57" s="65"/>
      <c r="C57" s="57" t="s">
        <v>14</v>
      </c>
      <c r="D57" s="65" t="s">
        <v>46</v>
      </c>
      <c r="F57" s="66">
        <v>109991830.72</v>
      </c>
      <c r="G57" s="81"/>
      <c r="H57" s="54">
        <v>0</v>
      </c>
      <c r="I57" s="54"/>
      <c r="J57" s="66">
        <v>109991830.72</v>
      </c>
      <c r="K57" s="94"/>
      <c r="M57" s="142"/>
    </row>
    <row r="58" spans="1:13" s="80" customFormat="1" ht="8.25">
      <c r="A58" s="64"/>
      <c r="B58" s="65"/>
      <c r="C58" s="57" t="s">
        <v>15</v>
      </c>
      <c r="D58" s="65" t="s">
        <v>47</v>
      </c>
      <c r="F58" s="66">
        <v>517609022.15000004</v>
      </c>
      <c r="G58" s="81"/>
      <c r="H58" s="54">
        <v>0</v>
      </c>
      <c r="I58" s="54"/>
      <c r="J58" s="66">
        <v>517609022.15000004</v>
      </c>
      <c r="K58" s="94"/>
      <c r="M58" s="142"/>
    </row>
    <row r="59" spans="1:13" s="80" customFormat="1" ht="8.25">
      <c r="A59" s="64"/>
      <c r="B59" s="65"/>
      <c r="C59" s="57" t="s">
        <v>17</v>
      </c>
      <c r="D59" s="65" t="s">
        <v>196</v>
      </c>
      <c r="F59" s="66">
        <v>214809.7</v>
      </c>
      <c r="G59" s="81"/>
      <c r="H59" s="54">
        <v>0</v>
      </c>
      <c r="I59" s="54"/>
      <c r="J59" s="66">
        <v>214809.7</v>
      </c>
      <c r="K59" s="94"/>
      <c r="M59" s="142"/>
    </row>
    <row r="60" spans="1:13" s="80" customFormat="1" ht="8.25">
      <c r="A60" s="64"/>
      <c r="B60" s="65"/>
      <c r="C60" s="95" t="s">
        <v>19</v>
      </c>
      <c r="D60" s="65" t="s">
        <v>27</v>
      </c>
      <c r="F60" s="66">
        <v>627815662.57</v>
      </c>
      <c r="G60" s="81"/>
      <c r="H60" s="54">
        <v>0</v>
      </c>
      <c r="I60" s="54"/>
      <c r="J60" s="66">
        <v>627815662.57</v>
      </c>
      <c r="K60" s="94"/>
      <c r="M60" s="142"/>
    </row>
    <row r="61" spans="1:13" s="80" customFormat="1" ht="8.25">
      <c r="A61" s="64"/>
      <c r="B61" s="57" t="s">
        <v>32</v>
      </c>
      <c r="C61" s="65" t="s">
        <v>48</v>
      </c>
      <c r="D61" s="65"/>
      <c r="E61" s="65"/>
      <c r="F61" s="66">
        <v>0</v>
      </c>
      <c r="G61" s="81"/>
      <c r="H61" s="54">
        <v>0</v>
      </c>
      <c r="I61" s="54"/>
      <c r="J61" s="66">
        <v>0</v>
      </c>
      <c r="K61" s="94"/>
      <c r="M61" s="142"/>
    </row>
    <row r="62" spans="1:13" s="80" customFormat="1" ht="8.25">
      <c r="A62" s="64"/>
      <c r="B62" s="57" t="s">
        <v>35</v>
      </c>
      <c r="C62" s="65" t="s">
        <v>173</v>
      </c>
      <c r="D62" s="65"/>
      <c r="E62" s="65"/>
      <c r="F62" s="66">
        <v>0</v>
      </c>
      <c r="G62" s="81"/>
      <c r="H62" s="54">
        <v>0</v>
      </c>
      <c r="I62" s="54"/>
      <c r="J62" s="66">
        <v>0</v>
      </c>
      <c r="K62" s="94"/>
      <c r="M62" s="142"/>
    </row>
    <row r="63" spans="1:15" s="80" customFormat="1" ht="8.25">
      <c r="A63" s="64"/>
      <c r="B63" s="57" t="s">
        <v>49</v>
      </c>
      <c r="C63" s="65" t="s">
        <v>50</v>
      </c>
      <c r="D63" s="65"/>
      <c r="E63" s="65"/>
      <c r="F63" s="66">
        <v>42917222139.709984</v>
      </c>
      <c r="G63" s="81"/>
      <c r="H63" s="54">
        <v>8098183171.25</v>
      </c>
      <c r="I63" s="81"/>
      <c r="J63" s="66">
        <v>51015405310.959984</v>
      </c>
      <c r="K63" s="94"/>
      <c r="M63" s="142"/>
      <c r="N63" s="142"/>
      <c r="O63" s="142"/>
    </row>
    <row r="64" spans="1:16" s="80" customFormat="1" ht="8.25">
      <c r="A64" s="56" t="s">
        <v>247</v>
      </c>
      <c r="B64" s="106" t="s">
        <v>311</v>
      </c>
      <c r="C64" s="106"/>
      <c r="D64" s="106"/>
      <c r="E64" s="106"/>
      <c r="F64" s="107"/>
      <c r="G64" s="107"/>
      <c r="H64" s="107"/>
      <c r="I64" s="107"/>
      <c r="J64" s="108"/>
      <c r="K64" s="109"/>
      <c r="M64" s="142"/>
      <c r="N64" s="142"/>
      <c r="O64" s="142"/>
      <c r="P64" s="143"/>
    </row>
    <row r="65" spans="1:15" s="80" customFormat="1" ht="8.25">
      <c r="A65" s="64"/>
      <c r="B65" s="57" t="s">
        <v>11</v>
      </c>
      <c r="C65" s="65" t="s">
        <v>52</v>
      </c>
      <c r="D65" s="65"/>
      <c r="E65" s="65"/>
      <c r="F65" s="54"/>
      <c r="G65" s="54"/>
      <c r="H65" s="54"/>
      <c r="I65" s="54"/>
      <c r="J65" s="66"/>
      <c r="K65" s="105"/>
      <c r="M65" s="142"/>
      <c r="N65" s="142"/>
      <c r="O65" s="142"/>
    </row>
    <row r="66" spans="1:15" s="80" customFormat="1" ht="8.25">
      <c r="A66" s="64"/>
      <c r="B66" s="65"/>
      <c r="C66" s="65" t="s">
        <v>53</v>
      </c>
      <c r="D66" s="65"/>
      <c r="E66" s="65"/>
      <c r="F66" s="54">
        <v>169130235.09</v>
      </c>
      <c r="G66" s="81"/>
      <c r="H66" s="54">
        <v>1787609553.43</v>
      </c>
      <c r="I66" s="81"/>
      <c r="J66" s="66">
        <v>1956739788.52</v>
      </c>
      <c r="K66" s="94"/>
      <c r="M66" s="142"/>
      <c r="N66" s="142"/>
      <c r="O66" s="142"/>
    </row>
    <row r="67" spans="1:15" s="80" customFormat="1" ht="8.25">
      <c r="A67" s="64"/>
      <c r="B67" s="57" t="s">
        <v>24</v>
      </c>
      <c r="C67" s="65" t="s">
        <v>54</v>
      </c>
      <c r="D67" s="65"/>
      <c r="E67" s="65"/>
      <c r="F67" s="54"/>
      <c r="G67" s="54"/>
      <c r="H67" s="54"/>
      <c r="I67" s="54"/>
      <c r="J67" s="66"/>
      <c r="K67" s="105"/>
      <c r="M67" s="142"/>
      <c r="N67" s="142"/>
      <c r="O67" s="142"/>
    </row>
    <row r="68" spans="1:13" s="80" customFormat="1" ht="8.25">
      <c r="A68" s="64"/>
      <c r="B68" s="65"/>
      <c r="C68" s="57" t="s">
        <v>12</v>
      </c>
      <c r="D68" s="65" t="s">
        <v>174</v>
      </c>
      <c r="F68" s="54">
        <v>2148966687.6</v>
      </c>
      <c r="G68" s="81"/>
      <c r="H68" s="54">
        <v>296385502.13</v>
      </c>
      <c r="I68" s="81"/>
      <c r="J68" s="66">
        <v>2445352189.73</v>
      </c>
      <c r="K68" s="94"/>
      <c r="M68" s="142"/>
    </row>
    <row r="69" spans="1:13" s="80" customFormat="1" ht="8.25">
      <c r="A69" s="64"/>
      <c r="B69" s="65"/>
      <c r="C69" s="57" t="s">
        <v>14</v>
      </c>
      <c r="D69" s="65" t="s">
        <v>198</v>
      </c>
      <c r="F69" s="54"/>
      <c r="G69" s="54"/>
      <c r="H69" s="54"/>
      <c r="I69" s="54"/>
      <c r="J69" s="66"/>
      <c r="K69" s="105"/>
      <c r="M69" s="142"/>
    </row>
    <row r="70" spans="1:13" s="80" customFormat="1" ht="8.25">
      <c r="A70" s="64"/>
      <c r="B70" s="65"/>
      <c r="C70" s="57"/>
      <c r="D70" s="57" t="s">
        <v>186</v>
      </c>
      <c r="E70" s="65" t="s">
        <v>40</v>
      </c>
      <c r="F70" s="54">
        <v>1209729847.980011</v>
      </c>
      <c r="G70" s="81"/>
      <c r="H70" s="54">
        <v>0</v>
      </c>
      <c r="I70" s="54"/>
      <c r="J70" s="66">
        <v>1209729847.980011</v>
      </c>
      <c r="K70" s="94"/>
      <c r="L70" s="115"/>
      <c r="M70" s="142"/>
    </row>
    <row r="71" spans="1:13" s="80" customFormat="1" ht="8.25">
      <c r="A71" s="64"/>
      <c r="B71" s="65"/>
      <c r="C71" s="57"/>
      <c r="D71" s="57" t="s">
        <v>187</v>
      </c>
      <c r="E71" s="65" t="s">
        <v>41</v>
      </c>
      <c r="F71" s="66">
        <v>4278779.629999999</v>
      </c>
      <c r="G71" s="81"/>
      <c r="H71" s="54">
        <v>0</v>
      </c>
      <c r="I71" s="54"/>
      <c r="J71" s="66">
        <v>4278779.629999999</v>
      </c>
      <c r="K71" s="94"/>
      <c r="M71" s="142"/>
    </row>
    <row r="72" spans="1:13" s="80" customFormat="1" ht="8.25">
      <c r="A72" s="64"/>
      <c r="B72" s="65"/>
      <c r="C72" s="57"/>
      <c r="D72" s="57" t="s">
        <v>188</v>
      </c>
      <c r="E72" s="65" t="s">
        <v>172</v>
      </c>
      <c r="F72" s="66">
        <v>16681051.92</v>
      </c>
      <c r="G72" s="81"/>
      <c r="H72" s="54">
        <v>0</v>
      </c>
      <c r="I72" s="54"/>
      <c r="J72" s="66">
        <v>16681051.92</v>
      </c>
      <c r="K72" s="94"/>
      <c r="M72" s="142"/>
    </row>
    <row r="73" spans="1:13" s="80" customFormat="1" ht="8.25">
      <c r="A73" s="64"/>
      <c r="B73" s="65"/>
      <c r="C73" s="57"/>
      <c r="D73" s="57" t="s">
        <v>189</v>
      </c>
      <c r="E73" s="65" t="s">
        <v>185</v>
      </c>
      <c r="F73" s="54">
        <v>3571775.69</v>
      </c>
      <c r="G73" s="81"/>
      <c r="H73" s="54">
        <v>0</v>
      </c>
      <c r="I73" s="54"/>
      <c r="J73" s="66">
        <v>3571775.69</v>
      </c>
      <c r="K73" s="94"/>
      <c r="M73" s="142"/>
    </row>
    <row r="74" spans="1:13" s="80" customFormat="1" ht="8.25">
      <c r="A74" s="64"/>
      <c r="B74" s="65"/>
      <c r="C74" s="57"/>
      <c r="D74" s="57" t="s">
        <v>190</v>
      </c>
      <c r="E74" s="65" t="s">
        <v>42</v>
      </c>
      <c r="F74" s="54">
        <v>132499808.62999988</v>
      </c>
      <c r="G74" s="81"/>
      <c r="H74" s="54">
        <v>0</v>
      </c>
      <c r="I74" s="54"/>
      <c r="J74" s="66">
        <v>132499808.62999988</v>
      </c>
      <c r="K74" s="94"/>
      <c r="M74" s="142"/>
    </row>
    <row r="75" spans="1:13" s="80" customFormat="1" ht="8.25">
      <c r="A75" s="64"/>
      <c r="B75" s="65"/>
      <c r="C75" s="57"/>
      <c r="D75" s="57" t="s">
        <v>191</v>
      </c>
      <c r="E75" s="65" t="s">
        <v>43</v>
      </c>
      <c r="F75" s="66">
        <v>0</v>
      </c>
      <c r="G75" s="81"/>
      <c r="H75" s="54">
        <v>408079579.1800003</v>
      </c>
      <c r="I75" s="81"/>
      <c r="J75" s="66">
        <v>408079579.1800003</v>
      </c>
      <c r="K75" s="94"/>
      <c r="M75" s="142"/>
    </row>
    <row r="76" spans="1:13" s="80" customFormat="1" ht="8.25">
      <c r="A76" s="64"/>
      <c r="B76" s="65"/>
      <c r="C76" s="57"/>
      <c r="D76" s="57" t="s">
        <v>192</v>
      </c>
      <c r="E76" s="65" t="s">
        <v>44</v>
      </c>
      <c r="F76" s="66">
        <v>85892229.70999992</v>
      </c>
      <c r="G76" s="81"/>
      <c r="H76" s="54">
        <v>0</v>
      </c>
      <c r="I76" s="54"/>
      <c r="J76" s="66">
        <v>85892229.70999992</v>
      </c>
      <c r="K76" s="94"/>
      <c r="M76" s="142"/>
    </row>
    <row r="77" spans="1:13" s="80" customFormat="1" ht="8.25">
      <c r="A77" s="64"/>
      <c r="B77" s="65"/>
      <c r="C77" s="57"/>
      <c r="D77" s="57" t="s">
        <v>193</v>
      </c>
      <c r="E77" s="65" t="s">
        <v>48</v>
      </c>
      <c r="F77" s="54">
        <v>0</v>
      </c>
      <c r="G77" s="81"/>
      <c r="H77" s="54">
        <v>0</v>
      </c>
      <c r="I77" s="54"/>
      <c r="J77" s="66">
        <v>0</v>
      </c>
      <c r="K77" s="94"/>
      <c r="M77" s="142"/>
    </row>
    <row r="78" spans="1:13" s="80" customFormat="1" ht="8.25">
      <c r="A78" s="64"/>
      <c r="B78" s="65"/>
      <c r="C78" s="57"/>
      <c r="D78" s="57" t="s">
        <v>194</v>
      </c>
      <c r="E78" s="65" t="s">
        <v>173</v>
      </c>
      <c r="F78" s="66">
        <v>311060.85000000003</v>
      </c>
      <c r="G78" s="81"/>
      <c r="H78" s="54">
        <v>0</v>
      </c>
      <c r="I78" s="54"/>
      <c r="J78" s="66">
        <v>311060.85000000003</v>
      </c>
      <c r="K78" s="94"/>
      <c r="M78" s="142"/>
    </row>
    <row r="79" spans="1:13" s="80" customFormat="1" ht="8.25">
      <c r="A79" s="64"/>
      <c r="B79" s="65"/>
      <c r="C79" s="57"/>
      <c r="D79" s="57" t="s">
        <v>195</v>
      </c>
      <c r="E79" s="65" t="s">
        <v>27</v>
      </c>
      <c r="F79" s="66">
        <v>1452964554.4100108</v>
      </c>
      <c r="G79" s="81"/>
      <c r="H79" s="54">
        <v>408079579.1800003</v>
      </c>
      <c r="I79" s="81"/>
      <c r="J79" s="66">
        <v>1861044133.5900111</v>
      </c>
      <c r="K79" s="94"/>
      <c r="L79" s="115"/>
      <c r="M79" s="142"/>
    </row>
    <row r="80" spans="1:13" s="80" customFormat="1" ht="8.25">
      <c r="A80" s="64"/>
      <c r="B80" s="65"/>
      <c r="C80" s="95" t="s">
        <v>15</v>
      </c>
      <c r="D80" s="116" t="s">
        <v>197</v>
      </c>
      <c r="E80" s="65"/>
      <c r="F80" s="66">
        <v>3601931242.0100107</v>
      </c>
      <c r="G80" s="81"/>
      <c r="H80" s="54">
        <v>704465081.3100003</v>
      </c>
      <c r="I80" s="81"/>
      <c r="J80" s="66">
        <v>4306396323.320011</v>
      </c>
      <c r="K80" s="94"/>
      <c r="L80" s="115"/>
      <c r="M80" s="142"/>
    </row>
    <row r="81" spans="1:13" s="80" customFormat="1" ht="8.25">
      <c r="A81" s="117"/>
      <c r="B81" s="210" t="s">
        <v>28</v>
      </c>
      <c r="C81" s="211" t="s">
        <v>310</v>
      </c>
      <c r="D81" s="211"/>
      <c r="E81" s="211"/>
      <c r="F81" s="212">
        <v>3771061477.100011</v>
      </c>
      <c r="G81" s="81"/>
      <c r="H81" s="212">
        <v>2492074634.7400002</v>
      </c>
      <c r="I81" s="81"/>
      <c r="J81" s="212">
        <v>6263136111.840012</v>
      </c>
      <c r="K81" s="94"/>
      <c r="L81" s="118"/>
      <c r="M81" s="142"/>
    </row>
    <row r="82" spans="1:13" ht="8.25">
      <c r="A82" s="34" t="s">
        <v>56</v>
      </c>
      <c r="B82" s="2"/>
      <c r="C82" s="2"/>
      <c r="D82" s="2"/>
      <c r="E82" s="2"/>
      <c r="F82" s="2"/>
      <c r="G82" s="46"/>
      <c r="H82" s="2"/>
      <c r="I82" s="46"/>
      <c r="J82" s="47"/>
      <c r="K82" s="82"/>
      <c r="M82" s="85"/>
    </row>
    <row r="83" spans="1:13" ht="8.25">
      <c r="A83" s="6" t="s">
        <v>57</v>
      </c>
      <c r="B83" s="3"/>
      <c r="C83" s="3"/>
      <c r="D83" s="3"/>
      <c r="E83" s="3"/>
      <c r="F83" s="3"/>
      <c r="G83" s="3"/>
      <c r="H83" s="3"/>
      <c r="I83" s="3"/>
      <c r="J83" s="48"/>
      <c r="K83" s="83"/>
      <c r="M83" s="85"/>
    </row>
    <row r="84" spans="1:13" ht="8.25">
      <c r="A84" s="6" t="s">
        <v>316</v>
      </c>
      <c r="B84" s="3"/>
      <c r="C84" s="3"/>
      <c r="D84" s="3"/>
      <c r="E84" s="3"/>
      <c r="F84" s="3"/>
      <c r="G84" s="3"/>
      <c r="H84" s="3"/>
      <c r="I84" s="3"/>
      <c r="J84" s="48"/>
      <c r="K84" s="83"/>
      <c r="M84" s="85"/>
    </row>
    <row r="85" spans="1:13" ht="8.25">
      <c r="A85" s="6" t="s">
        <v>400</v>
      </c>
      <c r="B85" s="3"/>
      <c r="C85" s="3"/>
      <c r="D85" s="3"/>
      <c r="E85" s="3"/>
      <c r="F85" s="3"/>
      <c r="G85" s="3"/>
      <c r="H85" s="3"/>
      <c r="I85" s="3"/>
      <c r="J85" s="48"/>
      <c r="K85" s="83"/>
      <c r="M85" s="85"/>
    </row>
    <row r="86" spans="1:13" ht="2.25" customHeight="1">
      <c r="A86" s="114"/>
      <c r="B86" s="5"/>
      <c r="C86" s="5"/>
      <c r="D86" s="5"/>
      <c r="E86" s="5"/>
      <c r="F86" s="5"/>
      <c r="G86" s="5"/>
      <c r="H86" s="5"/>
      <c r="I86" s="5"/>
      <c r="J86" s="49"/>
      <c r="K86" s="84"/>
      <c r="M86" s="85"/>
    </row>
    <row r="87" spans="6:13" ht="8.25">
      <c r="F87" s="85"/>
      <c r="G87" s="85"/>
      <c r="H87" s="85"/>
      <c r="I87" s="85"/>
      <c r="J87" s="85"/>
      <c r="M87" s="85"/>
    </row>
    <row r="88" spans="6:13" ht="8.25">
      <c r="F88" s="86"/>
      <c r="H88" s="86"/>
      <c r="J88" s="86"/>
      <c r="L88" s="86"/>
      <c r="M88" s="85"/>
    </row>
    <row r="89" spans="1:13" s="80" customFormat="1" ht="8.25">
      <c r="A89" s="65"/>
      <c r="B89" s="65"/>
      <c r="C89" s="65"/>
      <c r="D89" s="65"/>
      <c r="E89" s="65"/>
      <c r="F89" s="119"/>
      <c r="G89" s="119"/>
      <c r="H89" s="119"/>
      <c r="I89" s="120"/>
      <c r="J89" s="119"/>
      <c r="M89" s="142"/>
    </row>
    <row r="90" spans="6:13" ht="8.25">
      <c r="F90" s="75"/>
      <c r="H90" s="75"/>
      <c r="J90" s="75"/>
      <c r="M90" s="85"/>
    </row>
    <row r="91" spans="1:10" ht="8.25">
      <c r="A91" s="111"/>
      <c r="F91" s="75"/>
      <c r="H91" s="75"/>
      <c r="J91" s="75"/>
    </row>
    <row r="92" spans="1:10" ht="19.5" customHeight="1">
      <c r="A92" s="217"/>
      <c r="B92" s="217"/>
      <c r="C92" s="217"/>
      <c r="D92" s="217"/>
      <c r="E92" s="217"/>
      <c r="F92" s="217"/>
      <c r="G92" s="217"/>
      <c r="H92" s="217"/>
      <c r="I92" s="217"/>
      <c r="J92" s="217"/>
    </row>
    <row r="93" spans="1:8" ht="8.25">
      <c r="A93" s="111"/>
      <c r="F93" s="75"/>
      <c r="H93" s="75"/>
    </row>
    <row r="94" spans="1:8" ht="8.25">
      <c r="A94" s="113"/>
      <c r="F94" s="75"/>
      <c r="H94" s="75"/>
    </row>
    <row r="95" ht="8.25">
      <c r="F95" s="85"/>
    </row>
    <row r="96" spans="6:8" ht="8.25">
      <c r="F96" s="75"/>
      <c r="H96" s="75"/>
    </row>
    <row r="97" spans="6:10" ht="8.25">
      <c r="F97" s="75"/>
      <c r="H97" s="75"/>
      <c r="J97" s="75"/>
    </row>
    <row r="98" ht="8.25">
      <c r="H98" s="96"/>
    </row>
    <row r="100" ht="8.25">
      <c r="H100" s="97"/>
    </row>
  </sheetData>
  <sheetProtection/>
  <mergeCells count="3">
    <mergeCell ref="B42:E42"/>
    <mergeCell ref="A3:J3"/>
    <mergeCell ref="A92:J92"/>
  </mergeCells>
  <printOptions horizontalCentered="1"/>
  <pageMargins left="0.5" right="0.5" top="0.5" bottom="0.5" header="0" footer="0"/>
  <pageSetup fitToHeight="1" fitToWidth="1" horizontalDpi="600" verticalDpi="600" orientation="portrait" scale="91" r:id="rId1"/>
  <ignoredErrors>
    <ignoredError sqref="C14:C19 C22:C23 C80 C26:C27 C36 C56:C60 C68:C69 C48:C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22"/>
  <sheetViews>
    <sheetView defaultGridColor="0" zoomScale="97" zoomScaleNormal="97" zoomScalePageLayoutView="0" colorId="22" workbookViewId="0" topLeftCell="A1">
      <selection activeCell="I39" sqref="I39"/>
    </sheetView>
  </sheetViews>
  <sheetFormatPr defaultColWidth="9.83203125" defaultRowHeight="9.75"/>
  <cols>
    <col min="1" max="1" width="2.83203125" style="124" bestFit="1" customWidth="1"/>
    <col min="2" max="2" width="22" style="0" customWidth="1"/>
    <col min="3" max="3" width="75" style="0" customWidth="1"/>
    <col min="4" max="5" width="28.83203125" style="0" customWidth="1"/>
    <col min="6" max="6" width="27.83203125" style="0" customWidth="1"/>
    <col min="7" max="7" width="27.33203125" style="0" customWidth="1"/>
    <col min="8" max="8" width="26.66015625" style="0" customWidth="1"/>
    <col min="9" max="9" width="23.33203125" style="55" bestFit="1" customWidth="1"/>
    <col min="10" max="10" width="20.33203125" style="55" bestFit="1" customWidth="1"/>
    <col min="11" max="11" width="9.83203125" style="0" customWidth="1"/>
    <col min="12" max="12" width="20" style="0" customWidth="1"/>
    <col min="13" max="13" width="13.66015625" style="0" bestFit="1" customWidth="1"/>
  </cols>
  <sheetData>
    <row r="1" spans="2:8" ht="15">
      <c r="B1" s="11" t="s">
        <v>381</v>
      </c>
      <c r="C1" s="12"/>
      <c r="D1" s="12"/>
      <c r="E1" s="12"/>
      <c r="F1" s="13"/>
      <c r="G1" s="14"/>
      <c r="H1" s="12"/>
    </row>
    <row r="2" spans="2:10" ht="15">
      <c r="B2" s="11"/>
      <c r="C2" s="12"/>
      <c r="D2" s="12"/>
      <c r="E2" s="12"/>
      <c r="F2" s="13"/>
      <c r="G2" s="14"/>
      <c r="H2" s="12"/>
      <c r="I2" s="55" t="s">
        <v>305</v>
      </c>
      <c r="J2" s="55" t="s">
        <v>307</v>
      </c>
    </row>
    <row r="3" spans="2:10" ht="13.5">
      <c r="B3" s="15"/>
      <c r="C3" s="15"/>
      <c r="D3" s="39">
        <v>41183</v>
      </c>
      <c r="E3" s="39"/>
      <c r="F3" s="67" t="s">
        <v>277</v>
      </c>
      <c r="G3" s="24"/>
      <c r="H3" s="59">
        <v>41547</v>
      </c>
      <c r="I3" s="55" t="s">
        <v>306</v>
      </c>
      <c r="J3" s="55" t="s">
        <v>308</v>
      </c>
    </row>
    <row r="4" spans="2:8" ht="14.25" thickBot="1">
      <c r="B4" s="17" t="s">
        <v>5</v>
      </c>
      <c r="C4" s="17" t="s">
        <v>58</v>
      </c>
      <c r="D4" s="17" t="s">
        <v>59</v>
      </c>
      <c r="E4" s="17" t="s">
        <v>252</v>
      </c>
      <c r="F4" s="58" t="s">
        <v>278</v>
      </c>
      <c r="G4" s="17" t="s">
        <v>60</v>
      </c>
      <c r="H4" s="17" t="s">
        <v>61</v>
      </c>
    </row>
    <row r="5" spans="2:8" ht="13.5">
      <c r="B5" s="15"/>
      <c r="C5" s="18" t="s">
        <v>62</v>
      </c>
      <c r="D5" s="15"/>
      <c r="E5" s="15"/>
      <c r="F5" s="16"/>
      <c r="G5" s="19"/>
      <c r="H5" s="20"/>
    </row>
    <row r="6" spans="2:8" ht="13.5">
      <c r="B6" s="21"/>
      <c r="C6" s="18" t="s">
        <v>63</v>
      </c>
      <c r="D6" s="22"/>
      <c r="E6" s="22"/>
      <c r="F6" s="23"/>
      <c r="G6" s="22"/>
      <c r="H6" s="22"/>
    </row>
    <row r="7" spans="1:13" ht="13.5">
      <c r="A7" s="124" t="s">
        <v>332</v>
      </c>
      <c r="B7" s="21" t="s">
        <v>64</v>
      </c>
      <c r="C7" s="15" t="s">
        <v>65</v>
      </c>
      <c r="D7" s="22">
        <v>1588315495.33</v>
      </c>
      <c r="E7" s="22">
        <v>40127775548.02</v>
      </c>
      <c r="F7" s="22">
        <v>2604664.22</v>
      </c>
      <c r="G7" s="22">
        <v>40800745076.84</v>
      </c>
      <c r="H7" s="22">
        <f>+D7+E7+F7-G7</f>
        <v>917950630.7300034</v>
      </c>
      <c r="I7" s="22">
        <v>917950630.73</v>
      </c>
      <c r="J7" s="99">
        <f>+H7-I7</f>
        <v>3.337860107421875E-06</v>
      </c>
      <c r="K7" s="98"/>
      <c r="M7" s="35"/>
    </row>
    <row r="8" spans="1:11" ht="13.5">
      <c r="A8" s="124" t="s">
        <v>332</v>
      </c>
      <c r="B8" s="21" t="s">
        <v>66</v>
      </c>
      <c r="C8" s="15" t="s">
        <v>67</v>
      </c>
      <c r="D8" s="22">
        <v>7266049.05</v>
      </c>
      <c r="E8" s="22">
        <v>18000000</v>
      </c>
      <c r="F8" s="50">
        <v>0</v>
      </c>
      <c r="G8" s="22">
        <v>23057548.71</v>
      </c>
      <c r="H8" s="22">
        <f aca="true" t="shared" si="0" ref="H8:H74">+D8+E8+F8-G8</f>
        <v>2208500.34</v>
      </c>
      <c r="I8" s="22">
        <v>2208500.34</v>
      </c>
      <c r="J8" s="99">
        <f aca="true" t="shared" si="1" ref="J8:J76">+H8-I8</f>
        <v>0</v>
      </c>
      <c r="K8" s="98"/>
    </row>
    <row r="9" spans="1:11" ht="13.5">
      <c r="A9" s="124" t="s">
        <v>332</v>
      </c>
      <c r="B9" s="21" t="s">
        <v>68</v>
      </c>
      <c r="C9" s="15" t="s">
        <v>69</v>
      </c>
      <c r="D9" s="22">
        <v>182157.12</v>
      </c>
      <c r="E9" s="22">
        <v>1462570</v>
      </c>
      <c r="F9" s="22">
        <v>0</v>
      </c>
      <c r="G9" s="22">
        <v>730626.77</v>
      </c>
      <c r="H9" s="22">
        <f t="shared" si="0"/>
        <v>914100.3500000001</v>
      </c>
      <c r="I9" s="22">
        <v>914100.35</v>
      </c>
      <c r="J9" s="99">
        <f t="shared" si="1"/>
        <v>0</v>
      </c>
      <c r="K9" s="98"/>
    </row>
    <row r="10" spans="1:11" ht="13.5">
      <c r="A10" s="124" t="s">
        <v>332</v>
      </c>
      <c r="B10" s="21" t="s">
        <v>70</v>
      </c>
      <c r="C10" s="15" t="s">
        <v>71</v>
      </c>
      <c r="D10" s="22">
        <v>666547.05</v>
      </c>
      <c r="E10" s="22">
        <v>62090000</v>
      </c>
      <c r="F10" s="22">
        <v>0</v>
      </c>
      <c r="G10" s="22">
        <v>47279828.66</v>
      </c>
      <c r="H10" s="22">
        <f t="shared" si="0"/>
        <v>15476718.39</v>
      </c>
      <c r="I10" s="22">
        <v>15476718.39</v>
      </c>
      <c r="J10" s="99">
        <f t="shared" si="1"/>
        <v>0</v>
      </c>
      <c r="K10" s="98"/>
    </row>
    <row r="11" spans="1:11" ht="13.5">
      <c r="A11" s="124" t="s">
        <v>332</v>
      </c>
      <c r="B11" s="21" t="s">
        <v>72</v>
      </c>
      <c r="C11" s="15" t="s">
        <v>73</v>
      </c>
      <c r="D11" s="22">
        <v>56410.14</v>
      </c>
      <c r="E11" s="22">
        <v>4208156</v>
      </c>
      <c r="F11" s="22">
        <v>0</v>
      </c>
      <c r="G11" s="22">
        <v>2894803.58</v>
      </c>
      <c r="H11" s="22">
        <f t="shared" si="0"/>
        <v>1369762.5599999996</v>
      </c>
      <c r="I11" s="22">
        <v>1369762.56</v>
      </c>
      <c r="J11" s="99">
        <f t="shared" si="1"/>
        <v>0</v>
      </c>
      <c r="K11" s="98"/>
    </row>
    <row r="12" spans="1:11" ht="13.5">
      <c r="A12" s="124" t="s">
        <v>332</v>
      </c>
      <c r="B12" s="21" t="s">
        <v>74</v>
      </c>
      <c r="C12" s="15" t="s">
        <v>75</v>
      </c>
      <c r="D12" s="22">
        <v>2039562.59</v>
      </c>
      <c r="E12" s="22">
        <v>12283000</v>
      </c>
      <c r="F12" s="22">
        <v>0</v>
      </c>
      <c r="G12" s="22">
        <v>11836613.22</v>
      </c>
      <c r="H12" s="22">
        <f t="shared" si="0"/>
        <v>2485949.369999999</v>
      </c>
      <c r="I12" s="22">
        <v>2485949.37</v>
      </c>
      <c r="J12" s="99">
        <f t="shared" si="1"/>
        <v>0</v>
      </c>
      <c r="K12" s="98"/>
    </row>
    <row r="13" spans="1:11" s="53" customFormat="1" ht="13.5">
      <c r="A13" s="125" t="s">
        <v>332</v>
      </c>
      <c r="B13" s="51" t="s">
        <v>76</v>
      </c>
      <c r="C13" s="52" t="s">
        <v>77</v>
      </c>
      <c r="D13" s="50">
        <v>43884600.48</v>
      </c>
      <c r="E13" s="22">
        <v>350000000</v>
      </c>
      <c r="F13" s="50">
        <v>0</v>
      </c>
      <c r="G13" s="22">
        <v>331437543.96</v>
      </c>
      <c r="H13" s="50">
        <f t="shared" si="0"/>
        <v>62447056.52000004</v>
      </c>
      <c r="I13" s="50">
        <v>62447056.52</v>
      </c>
      <c r="J13" s="102">
        <f t="shared" si="1"/>
        <v>0</v>
      </c>
      <c r="K13" s="98"/>
    </row>
    <row r="14" spans="1:11" s="53" customFormat="1" ht="13.5">
      <c r="A14" s="125" t="s">
        <v>332</v>
      </c>
      <c r="B14" s="51" t="s">
        <v>78</v>
      </c>
      <c r="C14" s="63" t="s">
        <v>241</v>
      </c>
      <c r="D14" s="22">
        <v>841996.94</v>
      </c>
      <c r="E14" s="22">
        <v>0</v>
      </c>
      <c r="F14" s="50">
        <v>0</v>
      </c>
      <c r="G14" s="22">
        <v>305521.34</v>
      </c>
      <c r="H14" s="50">
        <f t="shared" si="0"/>
        <v>536475.5999999999</v>
      </c>
      <c r="I14" s="22">
        <v>536475.6</v>
      </c>
      <c r="J14" s="99">
        <f t="shared" si="1"/>
        <v>0</v>
      </c>
      <c r="K14" s="98"/>
    </row>
    <row r="15" spans="1:11" ht="13.5">
      <c r="A15" s="124" t="s">
        <v>332</v>
      </c>
      <c r="B15" s="21" t="s">
        <v>79</v>
      </c>
      <c r="C15" s="15" t="s">
        <v>80</v>
      </c>
      <c r="D15" s="22">
        <v>1831028.69</v>
      </c>
      <c r="E15" s="22">
        <v>1100000</v>
      </c>
      <c r="F15" s="22">
        <v>0</v>
      </c>
      <c r="G15" s="22">
        <v>1675800.38</v>
      </c>
      <c r="H15" s="22">
        <f t="shared" si="0"/>
        <v>1255228.31</v>
      </c>
      <c r="I15" s="22">
        <v>1255228.31</v>
      </c>
      <c r="J15" s="99">
        <f t="shared" si="1"/>
        <v>0</v>
      </c>
      <c r="K15" s="98"/>
    </row>
    <row r="16" spans="1:11" ht="13.5">
      <c r="A16" s="124" t="s">
        <v>332</v>
      </c>
      <c r="B16" s="21" t="s">
        <v>320</v>
      </c>
      <c r="C16" s="15" t="s">
        <v>318</v>
      </c>
      <c r="D16" s="22">
        <v>227198.69</v>
      </c>
      <c r="E16" s="22">
        <v>0</v>
      </c>
      <c r="F16" s="22">
        <v>0</v>
      </c>
      <c r="G16" s="22">
        <v>151113.32</v>
      </c>
      <c r="H16" s="22">
        <f t="shared" si="0"/>
        <v>76085.37</v>
      </c>
      <c r="I16" s="22">
        <v>76085.37</v>
      </c>
      <c r="J16" s="99">
        <f t="shared" si="1"/>
        <v>0</v>
      </c>
      <c r="K16" s="98"/>
    </row>
    <row r="17" spans="1:11" ht="13.5">
      <c r="A17" s="124" t="s">
        <v>332</v>
      </c>
      <c r="B17" s="21" t="s">
        <v>81</v>
      </c>
      <c r="C17" s="15" t="s">
        <v>82</v>
      </c>
      <c r="D17" s="22">
        <v>410690.5</v>
      </c>
      <c r="E17" s="22">
        <v>1155000</v>
      </c>
      <c r="F17" s="22">
        <v>0</v>
      </c>
      <c r="G17" s="22">
        <v>1117939.85</v>
      </c>
      <c r="H17" s="22">
        <f t="shared" si="0"/>
        <v>447750.6499999999</v>
      </c>
      <c r="I17" s="22">
        <v>447750.65</v>
      </c>
      <c r="J17" s="99">
        <f t="shared" si="1"/>
        <v>0</v>
      </c>
      <c r="K17" s="98"/>
    </row>
    <row r="18" spans="1:11" ht="13.5">
      <c r="A18" s="124" t="s">
        <v>332</v>
      </c>
      <c r="B18" s="21" t="s">
        <v>83</v>
      </c>
      <c r="C18" s="15" t="s">
        <v>84</v>
      </c>
      <c r="D18" s="22">
        <v>129817.22</v>
      </c>
      <c r="E18" s="22">
        <v>0</v>
      </c>
      <c r="F18" s="22">
        <v>-75854.22</v>
      </c>
      <c r="G18" s="22">
        <v>53963</v>
      </c>
      <c r="H18" s="22">
        <f t="shared" si="0"/>
        <v>0</v>
      </c>
      <c r="I18" s="22">
        <v>0</v>
      </c>
      <c r="J18" s="99">
        <f t="shared" si="1"/>
        <v>0</v>
      </c>
      <c r="K18" s="98"/>
    </row>
    <row r="19" spans="1:11" ht="13.5">
      <c r="A19" s="124" t="s">
        <v>332</v>
      </c>
      <c r="B19" s="21" t="s">
        <v>85</v>
      </c>
      <c r="C19" s="15" t="s">
        <v>86</v>
      </c>
      <c r="D19" s="99">
        <v>98084992.79</v>
      </c>
      <c r="E19" s="22">
        <v>375000000</v>
      </c>
      <c r="F19" s="22">
        <v>0</v>
      </c>
      <c r="G19" s="22">
        <v>355464312.32</v>
      </c>
      <c r="H19" s="22">
        <f t="shared" si="0"/>
        <v>117620680.47000003</v>
      </c>
      <c r="I19" s="99">
        <v>117620680.47</v>
      </c>
      <c r="J19" s="99">
        <f t="shared" si="1"/>
        <v>0</v>
      </c>
      <c r="K19" s="98"/>
    </row>
    <row r="20" spans="1:11" ht="13.5">
      <c r="A20" s="124" t="s">
        <v>332</v>
      </c>
      <c r="B20" s="21" t="s">
        <v>87</v>
      </c>
      <c r="C20" s="15" t="s">
        <v>88</v>
      </c>
      <c r="D20" s="22">
        <v>5481629.8</v>
      </c>
      <c r="E20" s="22">
        <v>8000000</v>
      </c>
      <c r="F20" s="50">
        <v>0</v>
      </c>
      <c r="G20" s="22">
        <v>6074670.29</v>
      </c>
      <c r="H20" s="22">
        <f t="shared" si="0"/>
        <v>7406959.510000001</v>
      </c>
      <c r="I20" s="22">
        <v>7406959.51</v>
      </c>
      <c r="J20" s="99">
        <f t="shared" si="1"/>
        <v>0</v>
      </c>
      <c r="K20" s="98"/>
    </row>
    <row r="21" spans="1:11" s="53" customFormat="1" ht="13.5">
      <c r="A21" s="125" t="s">
        <v>332</v>
      </c>
      <c r="B21" s="51" t="s">
        <v>89</v>
      </c>
      <c r="C21" s="52" t="s">
        <v>90</v>
      </c>
      <c r="D21" s="100">
        <v>16469199.55</v>
      </c>
      <c r="E21" s="22">
        <v>9200000</v>
      </c>
      <c r="F21" s="50">
        <v>0</v>
      </c>
      <c r="G21" s="22">
        <v>23703490.84</v>
      </c>
      <c r="H21" s="50">
        <f t="shared" si="0"/>
        <v>1965708.710000001</v>
      </c>
      <c r="I21" s="100">
        <v>1965708.71</v>
      </c>
      <c r="J21" s="102">
        <f t="shared" si="1"/>
        <v>0</v>
      </c>
      <c r="K21" s="98"/>
    </row>
    <row r="22" spans="1:11" s="177" customFormat="1" ht="13.5" hidden="1">
      <c r="A22" s="170"/>
      <c r="B22" s="171" t="s">
        <v>91</v>
      </c>
      <c r="C22" s="172" t="s">
        <v>92</v>
      </c>
      <c r="D22" s="173">
        <v>0</v>
      </c>
      <c r="E22" s="22">
        <v>0</v>
      </c>
      <c r="F22" s="174"/>
      <c r="G22" s="22">
        <v>0</v>
      </c>
      <c r="H22" s="174">
        <f t="shared" si="0"/>
        <v>0</v>
      </c>
      <c r="I22" s="173"/>
      <c r="J22" s="175">
        <f t="shared" si="1"/>
        <v>0</v>
      </c>
      <c r="K22" s="176"/>
    </row>
    <row r="23" spans="1:11" ht="13.5">
      <c r="A23" s="124" t="s">
        <v>332</v>
      </c>
      <c r="B23" s="21" t="s">
        <v>216</v>
      </c>
      <c r="C23" s="15" t="s">
        <v>382</v>
      </c>
      <c r="D23" s="68">
        <v>56762.74</v>
      </c>
      <c r="E23" s="22">
        <v>2000000</v>
      </c>
      <c r="F23" s="22">
        <v>0</v>
      </c>
      <c r="G23" s="22">
        <v>1785471.76</v>
      </c>
      <c r="H23" s="22">
        <f t="shared" si="0"/>
        <v>271290.98</v>
      </c>
      <c r="I23" s="68">
        <v>271290.98</v>
      </c>
      <c r="J23" s="99">
        <f t="shared" si="1"/>
        <v>0</v>
      </c>
      <c r="K23" s="98"/>
    </row>
    <row r="24" spans="1:11" ht="13.5">
      <c r="A24" s="124" t="s">
        <v>332</v>
      </c>
      <c r="B24" s="21" t="s">
        <v>201</v>
      </c>
      <c r="C24" s="15" t="s">
        <v>202</v>
      </c>
      <c r="D24" s="68">
        <v>1924055.5</v>
      </c>
      <c r="E24" s="22">
        <v>178000</v>
      </c>
      <c r="F24" s="22">
        <v>0</v>
      </c>
      <c r="G24" s="22">
        <v>1452816.22</v>
      </c>
      <c r="H24" s="22">
        <f t="shared" si="0"/>
        <v>649239.28</v>
      </c>
      <c r="I24" s="68">
        <v>649239.28</v>
      </c>
      <c r="J24" s="99">
        <f t="shared" si="1"/>
        <v>0</v>
      </c>
      <c r="K24" s="98"/>
    </row>
    <row r="25" spans="1:11" ht="13.5">
      <c r="A25" s="124" t="s">
        <v>332</v>
      </c>
      <c r="B25" s="21" t="s">
        <v>93</v>
      </c>
      <c r="C25" s="15" t="s">
        <v>94</v>
      </c>
      <c r="D25" s="68">
        <v>4266952.25</v>
      </c>
      <c r="E25" s="22">
        <v>14110720.19</v>
      </c>
      <c r="F25" s="22">
        <v>-2528810</v>
      </c>
      <c r="G25" s="22">
        <v>3840570.67</v>
      </c>
      <c r="H25" s="22">
        <f t="shared" si="0"/>
        <v>12008291.769999998</v>
      </c>
      <c r="I25" s="68">
        <v>12008291.77</v>
      </c>
      <c r="J25" s="99">
        <f t="shared" si="1"/>
        <v>0</v>
      </c>
      <c r="K25" s="98"/>
    </row>
    <row r="26" spans="1:11" s="53" customFormat="1" ht="12" customHeight="1">
      <c r="A26" s="125" t="s">
        <v>332</v>
      </c>
      <c r="B26" s="51" t="s">
        <v>181</v>
      </c>
      <c r="C26" s="52" t="s">
        <v>217</v>
      </c>
      <c r="D26" s="100">
        <v>0</v>
      </c>
      <c r="E26" s="22">
        <v>105000</v>
      </c>
      <c r="F26" s="50">
        <v>0</v>
      </c>
      <c r="G26" s="22">
        <v>105000</v>
      </c>
      <c r="H26" s="22">
        <f t="shared" si="0"/>
        <v>0</v>
      </c>
      <c r="I26" s="100">
        <v>0</v>
      </c>
      <c r="J26" s="99">
        <f t="shared" si="1"/>
        <v>0</v>
      </c>
      <c r="K26" s="98"/>
    </row>
    <row r="27" spans="1:11" s="53" customFormat="1" ht="12" customHeight="1">
      <c r="A27" s="125" t="s">
        <v>332</v>
      </c>
      <c r="B27" s="51" t="s">
        <v>233</v>
      </c>
      <c r="C27" s="52" t="s">
        <v>234</v>
      </c>
      <c r="D27" s="100">
        <v>5631803.98</v>
      </c>
      <c r="E27" s="22">
        <v>0</v>
      </c>
      <c r="F27" s="50">
        <v>0</v>
      </c>
      <c r="G27" s="22">
        <v>334763.04</v>
      </c>
      <c r="H27" s="50">
        <f t="shared" si="0"/>
        <v>5297040.94</v>
      </c>
      <c r="I27" s="100">
        <v>5297040.94</v>
      </c>
      <c r="J27" s="99">
        <f t="shared" si="1"/>
        <v>0</v>
      </c>
      <c r="K27" s="98"/>
    </row>
    <row r="28" spans="1:11" ht="12" customHeight="1">
      <c r="A28" s="124" t="s">
        <v>332</v>
      </c>
      <c r="B28" s="21" t="s">
        <v>235</v>
      </c>
      <c r="C28" s="15" t="s">
        <v>236</v>
      </c>
      <c r="D28" s="100">
        <v>3917913.54</v>
      </c>
      <c r="E28" s="22">
        <v>6000000</v>
      </c>
      <c r="F28" s="22">
        <v>0</v>
      </c>
      <c r="G28" s="22">
        <v>6548227.06</v>
      </c>
      <c r="H28" s="22">
        <f t="shared" si="0"/>
        <v>3369686.4799999995</v>
      </c>
      <c r="I28" s="100">
        <v>3369686.48</v>
      </c>
      <c r="J28" s="99">
        <f t="shared" si="1"/>
        <v>0</v>
      </c>
      <c r="K28" s="98"/>
    </row>
    <row r="29" spans="1:11" ht="12" customHeight="1">
      <c r="A29" s="124" t="s">
        <v>332</v>
      </c>
      <c r="B29" s="21" t="s">
        <v>237</v>
      </c>
      <c r="C29" s="15" t="s">
        <v>238</v>
      </c>
      <c r="D29" s="100">
        <v>1496471</v>
      </c>
      <c r="E29" s="22">
        <v>967880</v>
      </c>
      <c r="F29" s="22">
        <v>0</v>
      </c>
      <c r="G29" s="22">
        <v>1672135.93</v>
      </c>
      <c r="H29" s="22">
        <f t="shared" si="0"/>
        <v>792215.0700000001</v>
      </c>
      <c r="I29" s="100">
        <v>792215.07</v>
      </c>
      <c r="J29" s="99">
        <f t="shared" si="1"/>
        <v>0</v>
      </c>
      <c r="K29" s="98"/>
    </row>
    <row r="30" spans="1:11" s="53" customFormat="1" ht="12" customHeight="1">
      <c r="A30" s="125" t="s">
        <v>332</v>
      </c>
      <c r="B30" s="51" t="s">
        <v>239</v>
      </c>
      <c r="C30" s="52" t="s">
        <v>240</v>
      </c>
      <c r="D30" s="100">
        <v>25357875.53</v>
      </c>
      <c r="E30" s="22">
        <v>0</v>
      </c>
      <c r="F30" s="50">
        <v>0</v>
      </c>
      <c r="G30" s="22">
        <v>12598000.71</v>
      </c>
      <c r="H30" s="22">
        <f t="shared" si="0"/>
        <v>12759874.82</v>
      </c>
      <c r="I30" s="100">
        <v>12759874.82</v>
      </c>
      <c r="J30" s="102">
        <f t="shared" si="1"/>
        <v>0</v>
      </c>
      <c r="K30" s="98"/>
    </row>
    <row r="31" spans="1:11" ht="12" customHeight="1">
      <c r="A31" s="124" t="s">
        <v>332</v>
      </c>
      <c r="B31" s="21" t="s">
        <v>253</v>
      </c>
      <c r="C31" s="15" t="s">
        <v>279</v>
      </c>
      <c r="D31" s="100">
        <v>0</v>
      </c>
      <c r="E31" s="22">
        <v>0</v>
      </c>
      <c r="F31" s="22">
        <v>0</v>
      </c>
      <c r="G31" s="22">
        <v>0</v>
      </c>
      <c r="H31" s="22">
        <f t="shared" si="0"/>
        <v>0</v>
      </c>
      <c r="I31" s="100">
        <v>0</v>
      </c>
      <c r="J31" s="99">
        <f t="shared" si="1"/>
        <v>0</v>
      </c>
      <c r="K31" s="98"/>
    </row>
    <row r="32" spans="1:11" ht="12" customHeight="1">
      <c r="A32" s="124" t="s">
        <v>332</v>
      </c>
      <c r="B32" s="21" t="s">
        <v>296</v>
      </c>
      <c r="C32" s="15" t="s">
        <v>297</v>
      </c>
      <c r="D32" s="100">
        <v>8686161.22</v>
      </c>
      <c r="E32" s="22">
        <v>138750000</v>
      </c>
      <c r="F32" s="22">
        <v>0</v>
      </c>
      <c r="G32" s="22">
        <v>105015559.46</v>
      </c>
      <c r="H32" s="22">
        <f t="shared" si="0"/>
        <v>42420601.760000005</v>
      </c>
      <c r="I32" s="100">
        <v>42420601.76</v>
      </c>
      <c r="J32" s="99">
        <f t="shared" si="1"/>
        <v>0</v>
      </c>
      <c r="K32" s="98"/>
    </row>
    <row r="33" spans="1:11" ht="12" customHeight="1">
      <c r="A33" s="124" t="s">
        <v>332</v>
      </c>
      <c r="B33" s="21" t="s">
        <v>290</v>
      </c>
      <c r="C33" s="21" t="s">
        <v>298</v>
      </c>
      <c r="D33" s="100">
        <v>0</v>
      </c>
      <c r="E33" s="22">
        <v>0</v>
      </c>
      <c r="F33" s="22"/>
      <c r="G33" s="22">
        <v>0</v>
      </c>
      <c r="H33" s="22">
        <f t="shared" si="0"/>
        <v>0</v>
      </c>
      <c r="I33" s="100">
        <v>0</v>
      </c>
      <c r="J33" s="99">
        <f t="shared" si="1"/>
        <v>0</v>
      </c>
      <c r="K33" s="98"/>
    </row>
    <row r="34" spans="1:11" s="53" customFormat="1" ht="12" customHeight="1">
      <c r="A34" s="125" t="s">
        <v>332</v>
      </c>
      <c r="B34" s="51" t="s">
        <v>374</v>
      </c>
      <c r="C34" s="51" t="s">
        <v>375</v>
      </c>
      <c r="D34" s="100">
        <v>0</v>
      </c>
      <c r="E34" s="50">
        <v>0</v>
      </c>
      <c r="F34" s="50">
        <v>0</v>
      </c>
      <c r="G34" s="50">
        <v>0</v>
      </c>
      <c r="H34" s="50">
        <f t="shared" si="0"/>
        <v>0</v>
      </c>
      <c r="I34" s="100">
        <v>0</v>
      </c>
      <c r="J34" s="102">
        <f t="shared" si="1"/>
        <v>0</v>
      </c>
      <c r="K34" s="147"/>
    </row>
    <row r="35" spans="1:11" ht="12" customHeight="1">
      <c r="A35" s="124" t="s">
        <v>332</v>
      </c>
      <c r="B35" s="21" t="s">
        <v>304</v>
      </c>
      <c r="C35" s="21" t="s">
        <v>314</v>
      </c>
      <c r="D35" s="100">
        <v>2292909.89</v>
      </c>
      <c r="E35" s="22">
        <v>0</v>
      </c>
      <c r="F35" s="22">
        <v>0</v>
      </c>
      <c r="G35" s="22">
        <v>2292909.89</v>
      </c>
      <c r="H35" s="22">
        <f t="shared" si="0"/>
        <v>0</v>
      </c>
      <c r="I35" s="100">
        <v>0</v>
      </c>
      <c r="J35" s="99">
        <f t="shared" si="1"/>
        <v>0</v>
      </c>
      <c r="K35" s="98"/>
    </row>
    <row r="36" spans="2:11" ht="13.5">
      <c r="B36" s="21"/>
      <c r="C36" s="18" t="s">
        <v>95</v>
      </c>
      <c r="D36" s="22">
        <f>SUM(D7:D35)</f>
        <v>1819518281.59</v>
      </c>
      <c r="E36" s="22">
        <f>SUM(E7:E35)</f>
        <v>41132385874.21</v>
      </c>
      <c r="F36" s="22">
        <f>SUM(F7:F35)</f>
        <v>0</v>
      </c>
      <c r="G36" s="22">
        <f>SUM(G7:G35)</f>
        <v>41742174307.819984</v>
      </c>
      <c r="H36" s="22">
        <f t="shared" si="0"/>
        <v>1209729847.980011</v>
      </c>
      <c r="I36" s="22">
        <f>SUM(I7:I35)</f>
        <v>1209729847.9799998</v>
      </c>
      <c r="J36" s="99">
        <f t="shared" si="1"/>
        <v>1.1205673217773438E-05</v>
      </c>
      <c r="K36" s="98"/>
    </row>
    <row r="37" spans="1:12" s="53" customFormat="1" ht="13.5">
      <c r="A37" s="125" t="s">
        <v>332</v>
      </c>
      <c r="B37" s="51" t="s">
        <v>96</v>
      </c>
      <c r="C37" s="52" t="s">
        <v>97</v>
      </c>
      <c r="D37" s="100">
        <v>5978779.63</v>
      </c>
      <c r="E37" s="50">
        <v>0</v>
      </c>
      <c r="F37" s="50">
        <v>-18080481.14</v>
      </c>
      <c r="G37" s="189">
        <v>-16380481.14</v>
      </c>
      <c r="H37" s="50">
        <f t="shared" si="0"/>
        <v>4278779.629999999</v>
      </c>
      <c r="I37" s="100">
        <v>4278779.63</v>
      </c>
      <c r="J37" s="102">
        <f t="shared" si="1"/>
        <v>0</v>
      </c>
      <c r="K37" s="147"/>
      <c r="L37" s="90"/>
    </row>
    <row r="38" spans="1:11" s="177" customFormat="1" ht="13.5" hidden="1">
      <c r="A38" s="170"/>
      <c r="B38" s="171" t="s">
        <v>231</v>
      </c>
      <c r="C38" s="172" t="s">
        <v>232</v>
      </c>
      <c r="D38" s="173">
        <v>0</v>
      </c>
      <c r="E38" s="174">
        <v>0</v>
      </c>
      <c r="F38" s="174">
        <v>0</v>
      </c>
      <c r="G38" s="174">
        <v>0</v>
      </c>
      <c r="H38" s="174">
        <f t="shared" si="0"/>
        <v>0</v>
      </c>
      <c r="I38" s="173">
        <v>0</v>
      </c>
      <c r="J38" s="175">
        <f t="shared" si="1"/>
        <v>0</v>
      </c>
      <c r="K38" s="176"/>
    </row>
    <row r="39" spans="1:11" ht="13.5">
      <c r="A39" s="124" t="s">
        <v>332</v>
      </c>
      <c r="B39" s="21" t="s">
        <v>180</v>
      </c>
      <c r="C39" s="15" t="s">
        <v>184</v>
      </c>
      <c r="D39" s="100">
        <v>5898257.3</v>
      </c>
      <c r="E39" s="22">
        <v>0</v>
      </c>
      <c r="F39" s="22">
        <v>0</v>
      </c>
      <c r="G39" s="22">
        <v>2326481.61</v>
      </c>
      <c r="H39" s="22">
        <f t="shared" si="0"/>
        <v>3571775.69</v>
      </c>
      <c r="I39" s="100">
        <v>3571775.69</v>
      </c>
      <c r="J39" s="99">
        <f t="shared" si="1"/>
        <v>0</v>
      </c>
      <c r="K39" s="98"/>
    </row>
    <row r="40" spans="1:11" s="53" customFormat="1" ht="13.5">
      <c r="A40" s="125"/>
      <c r="B40" s="51"/>
      <c r="C40" s="91" t="s">
        <v>147</v>
      </c>
      <c r="D40" s="101"/>
      <c r="E40" s="50"/>
      <c r="F40" s="50"/>
      <c r="G40" s="50"/>
      <c r="H40" s="50"/>
      <c r="I40" s="101"/>
      <c r="J40" s="99"/>
      <c r="K40" s="98"/>
    </row>
    <row r="41" spans="1:11" s="177" customFormat="1" ht="13.5" hidden="1">
      <c r="A41" s="170"/>
      <c r="B41" s="171" t="s">
        <v>110</v>
      </c>
      <c r="C41" s="172" t="s">
        <v>160</v>
      </c>
      <c r="D41" s="173">
        <v>0</v>
      </c>
      <c r="E41" s="174">
        <v>0</v>
      </c>
      <c r="F41" s="174">
        <v>0</v>
      </c>
      <c r="G41" s="174">
        <v>0</v>
      </c>
      <c r="H41" s="174">
        <f t="shared" si="0"/>
        <v>0</v>
      </c>
      <c r="I41" s="173">
        <v>0</v>
      </c>
      <c r="J41" s="175">
        <f t="shared" si="1"/>
        <v>0</v>
      </c>
      <c r="K41" s="176"/>
    </row>
    <row r="42" spans="1:11" ht="13.5">
      <c r="A42" s="124" t="s">
        <v>332</v>
      </c>
      <c r="B42" s="21" t="s">
        <v>102</v>
      </c>
      <c r="C42" s="15" t="s">
        <v>152</v>
      </c>
      <c r="D42" s="100">
        <v>4729882.01</v>
      </c>
      <c r="E42" s="22">
        <v>0</v>
      </c>
      <c r="F42" s="22">
        <v>0</v>
      </c>
      <c r="G42" s="22">
        <v>2475816.25</v>
      </c>
      <c r="H42" s="22">
        <f t="shared" si="0"/>
        <v>2254065.76</v>
      </c>
      <c r="I42" s="100">
        <v>2254065.76</v>
      </c>
      <c r="J42" s="99">
        <f t="shared" si="1"/>
        <v>0</v>
      </c>
      <c r="K42" s="98"/>
    </row>
    <row r="43" spans="1:11" s="177" customFormat="1" ht="13.5" hidden="1">
      <c r="A43" s="170"/>
      <c r="B43" s="171" t="s">
        <v>103</v>
      </c>
      <c r="C43" s="172" t="s">
        <v>153</v>
      </c>
      <c r="D43" s="173">
        <v>0</v>
      </c>
      <c r="E43" s="174">
        <v>0</v>
      </c>
      <c r="F43" s="174">
        <v>0</v>
      </c>
      <c r="G43" s="174">
        <v>0</v>
      </c>
      <c r="H43" s="174">
        <f t="shared" si="0"/>
        <v>0</v>
      </c>
      <c r="I43" s="173">
        <v>0</v>
      </c>
      <c r="J43" s="175">
        <f t="shared" si="1"/>
        <v>0</v>
      </c>
      <c r="K43" s="176"/>
    </row>
    <row r="44" spans="1:11" ht="13.5">
      <c r="A44" s="124" t="s">
        <v>332</v>
      </c>
      <c r="B44" s="21" t="s">
        <v>98</v>
      </c>
      <c r="C44" s="15" t="s">
        <v>148</v>
      </c>
      <c r="D44" s="100">
        <v>302094.56</v>
      </c>
      <c r="E44" s="22">
        <v>0</v>
      </c>
      <c r="F44" s="22">
        <v>0</v>
      </c>
      <c r="G44" s="22">
        <v>0</v>
      </c>
      <c r="H44" s="22">
        <f t="shared" si="0"/>
        <v>302094.56</v>
      </c>
      <c r="I44" s="100">
        <v>302094.56</v>
      </c>
      <c r="J44" s="99">
        <f t="shared" si="1"/>
        <v>0</v>
      </c>
      <c r="K44" s="98"/>
    </row>
    <row r="45" spans="1:11" s="177" customFormat="1" ht="13.5" hidden="1">
      <c r="A45" s="170"/>
      <c r="B45" s="171" t="s">
        <v>99</v>
      </c>
      <c r="C45" s="172" t="s">
        <v>149</v>
      </c>
      <c r="D45" s="173">
        <v>0</v>
      </c>
      <c r="E45" s="174">
        <v>0</v>
      </c>
      <c r="F45" s="174">
        <v>0</v>
      </c>
      <c r="G45" s="22">
        <v>0</v>
      </c>
      <c r="H45" s="174">
        <f t="shared" si="0"/>
        <v>0</v>
      </c>
      <c r="I45" s="173">
        <v>0</v>
      </c>
      <c r="J45" s="175">
        <f t="shared" si="1"/>
        <v>0</v>
      </c>
      <c r="K45" s="176"/>
    </row>
    <row r="46" spans="1:11" s="53" customFormat="1" ht="13.5">
      <c r="A46" s="125" t="s">
        <v>332</v>
      </c>
      <c r="B46" s="51" t="s">
        <v>100</v>
      </c>
      <c r="C46" s="52" t="s">
        <v>150</v>
      </c>
      <c r="D46" s="100">
        <v>11882.14</v>
      </c>
      <c r="E46" s="50">
        <v>0</v>
      </c>
      <c r="F46" s="50">
        <v>0</v>
      </c>
      <c r="G46" s="22">
        <v>0</v>
      </c>
      <c r="H46" s="50">
        <f t="shared" si="0"/>
        <v>11882.14</v>
      </c>
      <c r="I46" s="100">
        <v>11882.14</v>
      </c>
      <c r="J46" s="99">
        <f t="shared" si="1"/>
        <v>0</v>
      </c>
      <c r="K46" s="98"/>
    </row>
    <row r="47" spans="1:11" s="177" customFormat="1" ht="13.5" hidden="1">
      <c r="A47" s="170"/>
      <c r="B47" s="171" t="s">
        <v>101</v>
      </c>
      <c r="C47" s="172" t="s">
        <v>151</v>
      </c>
      <c r="D47" s="173">
        <v>0</v>
      </c>
      <c r="E47" s="174">
        <v>0</v>
      </c>
      <c r="F47" s="174">
        <v>0</v>
      </c>
      <c r="G47" s="22">
        <v>0</v>
      </c>
      <c r="H47" s="174">
        <f t="shared" si="0"/>
        <v>0</v>
      </c>
      <c r="I47" s="173">
        <v>0</v>
      </c>
      <c r="J47" s="175">
        <f t="shared" si="1"/>
        <v>0</v>
      </c>
      <c r="K47" s="176"/>
    </row>
    <row r="48" spans="1:11" s="177" customFormat="1" ht="13.5" hidden="1">
      <c r="A48" s="170"/>
      <c r="B48" s="171" t="s">
        <v>175</v>
      </c>
      <c r="C48" s="172" t="s">
        <v>176</v>
      </c>
      <c r="D48" s="173">
        <v>0</v>
      </c>
      <c r="E48" s="174">
        <v>0</v>
      </c>
      <c r="F48" s="174">
        <v>0</v>
      </c>
      <c r="G48" s="22">
        <v>0</v>
      </c>
      <c r="H48" s="174">
        <f t="shared" si="0"/>
        <v>0</v>
      </c>
      <c r="I48" s="173">
        <v>0</v>
      </c>
      <c r="J48" s="175">
        <f t="shared" si="1"/>
        <v>0</v>
      </c>
      <c r="K48" s="176"/>
    </row>
    <row r="49" spans="1:11" s="177" customFormat="1" ht="13.5" hidden="1">
      <c r="A49" s="170"/>
      <c r="B49" s="179" t="s">
        <v>106</v>
      </c>
      <c r="C49" s="180" t="s">
        <v>156</v>
      </c>
      <c r="D49" s="173">
        <v>0</v>
      </c>
      <c r="E49" s="181">
        <v>0</v>
      </c>
      <c r="F49" s="181">
        <v>0</v>
      </c>
      <c r="G49" s="22">
        <v>0</v>
      </c>
      <c r="H49" s="181">
        <f t="shared" si="0"/>
        <v>0</v>
      </c>
      <c r="I49" s="173">
        <v>0</v>
      </c>
      <c r="J49" s="175">
        <f t="shared" si="1"/>
        <v>0</v>
      </c>
      <c r="K49" s="176"/>
    </row>
    <row r="50" spans="1:11" s="53" customFormat="1" ht="13.5">
      <c r="A50" s="125" t="s">
        <v>332</v>
      </c>
      <c r="B50" s="51" t="s">
        <v>108</v>
      </c>
      <c r="C50" s="52" t="s">
        <v>158</v>
      </c>
      <c r="D50" s="100">
        <v>0</v>
      </c>
      <c r="E50" s="50">
        <v>0</v>
      </c>
      <c r="F50" s="50">
        <v>0</v>
      </c>
      <c r="G50" s="50">
        <v>0</v>
      </c>
      <c r="H50" s="50">
        <f t="shared" si="0"/>
        <v>0</v>
      </c>
      <c r="I50" s="100">
        <v>0</v>
      </c>
      <c r="J50" s="102">
        <f t="shared" si="1"/>
        <v>0</v>
      </c>
      <c r="K50" s="147"/>
    </row>
    <row r="51" spans="1:11" s="53" customFormat="1" ht="13.5">
      <c r="A51" s="125" t="s">
        <v>332</v>
      </c>
      <c r="B51" s="51" t="s">
        <v>179</v>
      </c>
      <c r="C51" s="52" t="s">
        <v>319</v>
      </c>
      <c r="D51" s="100">
        <v>11802651.35</v>
      </c>
      <c r="E51" s="50">
        <v>-1610000</v>
      </c>
      <c r="F51" s="50">
        <v>0</v>
      </c>
      <c r="G51" s="22">
        <v>9509835.19</v>
      </c>
      <c r="H51" s="50">
        <f t="shared" si="0"/>
        <v>682816.1600000001</v>
      </c>
      <c r="I51" s="100">
        <v>682816.16</v>
      </c>
      <c r="J51" s="102">
        <f t="shared" si="1"/>
        <v>0</v>
      </c>
      <c r="K51" s="98"/>
    </row>
    <row r="52" spans="1:11" ht="13.5">
      <c r="A52" s="124" t="s">
        <v>332</v>
      </c>
      <c r="B52" s="21" t="s">
        <v>214</v>
      </c>
      <c r="C52" s="15" t="s">
        <v>206</v>
      </c>
      <c r="D52" s="100">
        <v>51363.61</v>
      </c>
      <c r="E52" s="22">
        <v>0</v>
      </c>
      <c r="F52" s="50">
        <v>0</v>
      </c>
      <c r="G52" s="22">
        <v>0</v>
      </c>
      <c r="H52" s="22">
        <f t="shared" si="0"/>
        <v>51363.61</v>
      </c>
      <c r="I52" s="100">
        <v>51363.61</v>
      </c>
      <c r="J52" s="99">
        <f t="shared" si="1"/>
        <v>0</v>
      </c>
      <c r="K52" s="98"/>
    </row>
    <row r="53" spans="1:11" s="53" customFormat="1" ht="13.5">
      <c r="A53" s="125" t="s">
        <v>332</v>
      </c>
      <c r="B53" s="51" t="s">
        <v>213</v>
      </c>
      <c r="C53" s="52" t="s">
        <v>207</v>
      </c>
      <c r="D53" s="100">
        <v>0</v>
      </c>
      <c r="E53" s="50">
        <v>0</v>
      </c>
      <c r="F53" s="50">
        <v>0</v>
      </c>
      <c r="G53" s="50">
        <v>0</v>
      </c>
      <c r="H53" s="50">
        <f t="shared" si="0"/>
        <v>0</v>
      </c>
      <c r="I53" s="100">
        <v>0</v>
      </c>
      <c r="J53" s="102">
        <f t="shared" si="1"/>
        <v>0</v>
      </c>
      <c r="K53" s="147"/>
    </row>
    <row r="54" spans="1:11" ht="13.5">
      <c r="A54" s="124" t="s">
        <v>332</v>
      </c>
      <c r="B54" s="21" t="s">
        <v>215</v>
      </c>
      <c r="C54" s="15" t="s">
        <v>208</v>
      </c>
      <c r="D54" s="100">
        <v>1080077.81</v>
      </c>
      <c r="E54" s="22">
        <v>4220000</v>
      </c>
      <c r="F54" s="50">
        <v>0</v>
      </c>
      <c r="G54" s="22">
        <v>3367166</v>
      </c>
      <c r="H54" s="50">
        <f t="shared" si="0"/>
        <v>1932911.8100000005</v>
      </c>
      <c r="I54" s="100">
        <v>1932911.81</v>
      </c>
      <c r="J54" s="102">
        <f t="shared" si="1"/>
        <v>0</v>
      </c>
      <c r="K54" s="98"/>
    </row>
    <row r="55" spans="1:11" s="53" customFormat="1" ht="13.5">
      <c r="A55" s="125" t="s">
        <v>332</v>
      </c>
      <c r="B55" s="51" t="s">
        <v>293</v>
      </c>
      <c r="C55" s="52" t="s">
        <v>294</v>
      </c>
      <c r="D55" s="100">
        <v>0</v>
      </c>
      <c r="E55" s="50">
        <v>0</v>
      </c>
      <c r="F55" s="50">
        <v>0</v>
      </c>
      <c r="G55" s="50">
        <v>0</v>
      </c>
      <c r="H55" s="50">
        <f>+D55+E55+F55-G55</f>
        <v>0</v>
      </c>
      <c r="I55" s="100">
        <v>0</v>
      </c>
      <c r="J55" s="102">
        <f>+H55-I55</f>
        <v>0</v>
      </c>
      <c r="K55" s="147"/>
    </row>
    <row r="56" spans="1:11" ht="13.5">
      <c r="A56" s="124" t="s">
        <v>332</v>
      </c>
      <c r="B56" s="21" t="s">
        <v>177</v>
      </c>
      <c r="C56" s="15" t="s">
        <v>178</v>
      </c>
      <c r="D56" s="100">
        <v>1000000</v>
      </c>
      <c r="E56" s="22">
        <v>0</v>
      </c>
      <c r="F56" s="22">
        <v>0</v>
      </c>
      <c r="G56" s="22">
        <v>0</v>
      </c>
      <c r="H56" s="22">
        <f t="shared" si="0"/>
        <v>1000000</v>
      </c>
      <c r="I56" s="100">
        <v>1000000</v>
      </c>
      <c r="J56" s="99">
        <f t="shared" si="1"/>
        <v>0</v>
      </c>
      <c r="K56" s="98"/>
    </row>
    <row r="57" spans="1:11" s="177" customFormat="1" ht="13.5" hidden="1">
      <c r="A57" s="170"/>
      <c r="B57" s="171" t="s">
        <v>104</v>
      </c>
      <c r="C57" s="172" t="s">
        <v>154</v>
      </c>
      <c r="D57" s="173">
        <v>0</v>
      </c>
      <c r="E57" s="174">
        <v>0</v>
      </c>
      <c r="F57" s="174">
        <v>0</v>
      </c>
      <c r="G57" s="22">
        <v>0</v>
      </c>
      <c r="H57" s="174">
        <f t="shared" si="0"/>
        <v>0</v>
      </c>
      <c r="I57" s="173">
        <v>0</v>
      </c>
      <c r="J57" s="175">
        <f t="shared" si="1"/>
        <v>0</v>
      </c>
      <c r="K57" s="176"/>
    </row>
    <row r="58" spans="1:11" ht="13.5">
      <c r="A58" s="124" t="s">
        <v>332</v>
      </c>
      <c r="B58" s="21" t="s">
        <v>109</v>
      </c>
      <c r="C58" s="15" t="s">
        <v>159</v>
      </c>
      <c r="D58" s="100">
        <v>27370</v>
      </c>
      <c r="E58" s="22">
        <v>0</v>
      </c>
      <c r="F58" s="22">
        <v>0</v>
      </c>
      <c r="G58" s="22">
        <v>0</v>
      </c>
      <c r="H58" s="22">
        <f t="shared" si="0"/>
        <v>27370</v>
      </c>
      <c r="I58" s="100">
        <v>27370</v>
      </c>
      <c r="J58" s="99">
        <f t="shared" si="1"/>
        <v>0</v>
      </c>
      <c r="K58" s="98"/>
    </row>
    <row r="59" spans="1:11" ht="13.5">
      <c r="A59" s="124" t="s">
        <v>332</v>
      </c>
      <c r="B59" s="21" t="s">
        <v>210</v>
      </c>
      <c r="C59" s="15" t="s">
        <v>312</v>
      </c>
      <c r="D59" s="100">
        <v>109.55</v>
      </c>
      <c r="E59" s="22">
        <v>0</v>
      </c>
      <c r="F59" s="22">
        <v>0</v>
      </c>
      <c r="G59" s="22">
        <v>0</v>
      </c>
      <c r="H59" s="22">
        <f t="shared" si="0"/>
        <v>109.55</v>
      </c>
      <c r="I59" s="100">
        <v>109.55</v>
      </c>
      <c r="J59" s="99">
        <f t="shared" si="1"/>
        <v>0</v>
      </c>
      <c r="K59" s="98"/>
    </row>
    <row r="60" spans="1:11" ht="13.5">
      <c r="A60" s="124" t="s">
        <v>332</v>
      </c>
      <c r="B60" s="21" t="s">
        <v>209</v>
      </c>
      <c r="C60" s="15" t="s">
        <v>313</v>
      </c>
      <c r="D60" s="100">
        <v>1440.05</v>
      </c>
      <c r="E60" s="22">
        <v>0</v>
      </c>
      <c r="F60" s="22">
        <v>0</v>
      </c>
      <c r="G60" s="22">
        <v>0</v>
      </c>
      <c r="H60" s="22">
        <f t="shared" si="0"/>
        <v>1440.05</v>
      </c>
      <c r="I60" s="100">
        <v>1440.05</v>
      </c>
      <c r="J60" s="99">
        <f t="shared" si="1"/>
        <v>0</v>
      </c>
      <c r="K60" s="98"/>
    </row>
    <row r="61" spans="1:11" ht="13.5">
      <c r="A61" s="124" t="s">
        <v>332</v>
      </c>
      <c r="B61" s="21" t="s">
        <v>105</v>
      </c>
      <c r="C61" s="15" t="s">
        <v>155</v>
      </c>
      <c r="D61" s="100">
        <v>333986.89</v>
      </c>
      <c r="E61" s="22">
        <v>0</v>
      </c>
      <c r="F61" s="22">
        <v>0</v>
      </c>
      <c r="G61" s="22">
        <v>0</v>
      </c>
      <c r="H61" s="22">
        <f t="shared" si="0"/>
        <v>333986.89</v>
      </c>
      <c r="I61" s="100">
        <v>333986.89</v>
      </c>
      <c r="J61" s="99">
        <f t="shared" si="1"/>
        <v>0</v>
      </c>
      <c r="K61" s="98"/>
    </row>
    <row r="62" spans="1:11" s="53" customFormat="1" ht="13.5">
      <c r="A62" s="125" t="s">
        <v>332</v>
      </c>
      <c r="B62" s="51" t="s">
        <v>107</v>
      </c>
      <c r="C62" s="52" t="s">
        <v>157</v>
      </c>
      <c r="D62" s="100">
        <v>1366021.4</v>
      </c>
      <c r="E62" s="50">
        <v>0</v>
      </c>
      <c r="F62" s="50">
        <v>0</v>
      </c>
      <c r="G62" s="22">
        <v>0</v>
      </c>
      <c r="H62" s="22">
        <f t="shared" si="0"/>
        <v>1366021.4</v>
      </c>
      <c r="I62" s="100">
        <v>1366021.4</v>
      </c>
      <c r="J62" s="99">
        <f t="shared" si="1"/>
        <v>0</v>
      </c>
      <c r="K62" s="98"/>
    </row>
    <row r="63" spans="1:11" ht="13.5">
      <c r="A63" s="124" t="s">
        <v>332</v>
      </c>
      <c r="B63" s="21" t="s">
        <v>115</v>
      </c>
      <c r="C63" s="15" t="s">
        <v>165</v>
      </c>
      <c r="D63" s="100">
        <v>5200</v>
      </c>
      <c r="E63" s="22">
        <v>0</v>
      </c>
      <c r="F63" s="22">
        <v>0</v>
      </c>
      <c r="G63" s="22">
        <v>0</v>
      </c>
      <c r="H63" s="22">
        <f t="shared" si="0"/>
        <v>5200</v>
      </c>
      <c r="I63" s="100">
        <v>5200</v>
      </c>
      <c r="J63" s="99">
        <f t="shared" si="1"/>
        <v>0</v>
      </c>
      <c r="K63" s="98"/>
    </row>
    <row r="64" spans="1:11" s="53" customFormat="1" ht="13.5">
      <c r="A64" s="125" t="s">
        <v>332</v>
      </c>
      <c r="B64" s="51" t="s">
        <v>117</v>
      </c>
      <c r="C64" s="52" t="s">
        <v>167</v>
      </c>
      <c r="D64" s="100">
        <v>0</v>
      </c>
      <c r="E64" s="50">
        <v>0</v>
      </c>
      <c r="F64" s="50">
        <v>0</v>
      </c>
      <c r="G64" s="50">
        <v>-1183.78</v>
      </c>
      <c r="H64" s="50">
        <f t="shared" si="0"/>
        <v>1183.78</v>
      </c>
      <c r="I64" s="100">
        <v>1183.78</v>
      </c>
      <c r="J64" s="102">
        <f t="shared" si="1"/>
        <v>0</v>
      </c>
      <c r="K64" s="147"/>
    </row>
    <row r="65" spans="1:11" s="177" customFormat="1" ht="13.5" hidden="1">
      <c r="A65" s="170"/>
      <c r="B65" s="171" t="s">
        <v>113</v>
      </c>
      <c r="C65" s="172" t="s">
        <v>163</v>
      </c>
      <c r="D65" s="173">
        <v>0</v>
      </c>
      <c r="E65" s="174">
        <v>0</v>
      </c>
      <c r="F65" s="174">
        <v>0</v>
      </c>
      <c r="G65" s="22">
        <v>0</v>
      </c>
      <c r="H65" s="174">
        <f t="shared" si="0"/>
        <v>0</v>
      </c>
      <c r="I65" s="173">
        <v>0</v>
      </c>
      <c r="J65" s="175">
        <f t="shared" si="1"/>
        <v>0</v>
      </c>
      <c r="K65" s="176"/>
    </row>
    <row r="66" spans="1:11" s="177" customFormat="1" ht="13.5" hidden="1">
      <c r="A66" s="170"/>
      <c r="B66" s="179" t="s">
        <v>251</v>
      </c>
      <c r="C66" s="180" t="s">
        <v>250</v>
      </c>
      <c r="D66" s="173">
        <v>0</v>
      </c>
      <c r="E66" s="181">
        <v>0</v>
      </c>
      <c r="F66" s="181">
        <v>0</v>
      </c>
      <c r="G66" s="22">
        <v>0</v>
      </c>
      <c r="H66" s="181">
        <f t="shared" si="0"/>
        <v>0</v>
      </c>
      <c r="I66" s="173">
        <v>0</v>
      </c>
      <c r="J66" s="175">
        <f t="shared" si="1"/>
        <v>0</v>
      </c>
      <c r="K66" s="176"/>
    </row>
    <row r="67" spans="1:11" s="177" customFormat="1" ht="13.5" hidden="1">
      <c r="A67" s="170"/>
      <c r="B67" s="171" t="s">
        <v>111</v>
      </c>
      <c r="C67" s="172" t="s">
        <v>161</v>
      </c>
      <c r="D67" s="173">
        <v>0</v>
      </c>
      <c r="E67" s="174">
        <v>0</v>
      </c>
      <c r="F67" s="174">
        <v>0</v>
      </c>
      <c r="G67" s="22">
        <v>0</v>
      </c>
      <c r="H67" s="174">
        <f t="shared" si="0"/>
        <v>0</v>
      </c>
      <c r="I67" s="173">
        <v>0</v>
      </c>
      <c r="J67" s="175">
        <f t="shared" si="1"/>
        <v>0</v>
      </c>
      <c r="K67" s="176"/>
    </row>
    <row r="68" spans="1:11" ht="13.5">
      <c r="A68" s="124" t="s">
        <v>332</v>
      </c>
      <c r="B68" s="21" t="s">
        <v>116</v>
      </c>
      <c r="C68" s="15" t="s">
        <v>166</v>
      </c>
      <c r="D68" s="100">
        <v>0.45</v>
      </c>
      <c r="E68" s="22">
        <v>0</v>
      </c>
      <c r="F68" s="22">
        <v>0</v>
      </c>
      <c r="G68" s="22">
        <v>0</v>
      </c>
      <c r="H68" s="22">
        <f t="shared" si="0"/>
        <v>0.45</v>
      </c>
      <c r="I68" s="100">
        <v>0.45</v>
      </c>
      <c r="J68" s="99">
        <f t="shared" si="1"/>
        <v>0</v>
      </c>
      <c r="K68" s="98"/>
    </row>
    <row r="69" spans="1:11" s="53" customFormat="1" ht="13.5">
      <c r="A69" s="125" t="s">
        <v>332</v>
      </c>
      <c r="B69" s="51" t="s">
        <v>118</v>
      </c>
      <c r="C69" s="52" t="s">
        <v>168</v>
      </c>
      <c r="D69" s="100">
        <v>738260.42</v>
      </c>
      <c r="E69" s="50">
        <v>0</v>
      </c>
      <c r="F69" s="50">
        <v>0</v>
      </c>
      <c r="G69" s="22">
        <v>263296.89</v>
      </c>
      <c r="H69" s="22">
        <f t="shared" si="0"/>
        <v>474963.53</v>
      </c>
      <c r="I69" s="100">
        <v>474963.53</v>
      </c>
      <c r="J69" s="99">
        <f t="shared" si="1"/>
        <v>0</v>
      </c>
      <c r="K69" s="98"/>
    </row>
    <row r="70" spans="1:11" ht="13.5">
      <c r="A70" s="124" t="s">
        <v>332</v>
      </c>
      <c r="B70" s="21" t="s">
        <v>112</v>
      </c>
      <c r="C70" s="15" t="s">
        <v>162</v>
      </c>
      <c r="D70" s="100">
        <v>8474114.66</v>
      </c>
      <c r="E70" s="22">
        <v>0</v>
      </c>
      <c r="F70" s="22">
        <v>0</v>
      </c>
      <c r="G70" s="22">
        <v>752132.28</v>
      </c>
      <c r="H70" s="22">
        <f t="shared" si="0"/>
        <v>7721982.38</v>
      </c>
      <c r="I70" s="100">
        <v>7721982.38</v>
      </c>
      <c r="J70" s="99">
        <f t="shared" si="1"/>
        <v>0</v>
      </c>
      <c r="K70" s="98"/>
    </row>
    <row r="71" spans="1:11" ht="13.5">
      <c r="A71" s="124" t="s">
        <v>332</v>
      </c>
      <c r="B71" s="21" t="s">
        <v>119</v>
      </c>
      <c r="C71" s="15" t="s">
        <v>169</v>
      </c>
      <c r="D71" s="100">
        <v>481213</v>
      </c>
      <c r="E71" s="22">
        <v>0</v>
      </c>
      <c r="F71" s="22">
        <v>0</v>
      </c>
      <c r="G71" s="22">
        <v>0</v>
      </c>
      <c r="H71" s="22">
        <f t="shared" si="0"/>
        <v>481213</v>
      </c>
      <c r="I71" s="100">
        <v>481213</v>
      </c>
      <c r="J71" s="99">
        <f t="shared" si="1"/>
        <v>0</v>
      </c>
      <c r="K71" s="98"/>
    </row>
    <row r="72" spans="1:11" ht="13.5">
      <c r="A72" s="124" t="s">
        <v>332</v>
      </c>
      <c r="B72" s="21" t="s">
        <v>114</v>
      </c>
      <c r="C72" s="15" t="s">
        <v>164</v>
      </c>
      <c r="D72" s="100">
        <v>38993.44</v>
      </c>
      <c r="E72" s="22">
        <v>0</v>
      </c>
      <c r="F72" s="22">
        <v>0</v>
      </c>
      <c r="G72" s="22">
        <v>6546.59</v>
      </c>
      <c r="H72" s="22">
        <f t="shared" si="0"/>
        <v>32446.850000000002</v>
      </c>
      <c r="I72" s="100">
        <v>32446.85</v>
      </c>
      <c r="J72" s="99">
        <f t="shared" si="1"/>
        <v>0</v>
      </c>
      <c r="K72" s="98"/>
    </row>
    <row r="73" spans="2:11" ht="13.5">
      <c r="B73" s="21"/>
      <c r="C73" s="18" t="s">
        <v>170</v>
      </c>
      <c r="D73" s="22">
        <f>SUM(D41:D72)</f>
        <v>30444661.34</v>
      </c>
      <c r="E73" s="22">
        <f>SUM(E41:E72)</f>
        <v>2610000</v>
      </c>
      <c r="F73" s="50">
        <f>SUM(F41:F72)</f>
        <v>0</v>
      </c>
      <c r="G73" s="22">
        <f>SUM(G41:G72)</f>
        <v>16373609.42</v>
      </c>
      <c r="H73" s="22">
        <f t="shared" si="0"/>
        <v>16681051.92</v>
      </c>
      <c r="I73" s="99">
        <f>SUM(I41:I72)</f>
        <v>16681051.92</v>
      </c>
      <c r="J73" s="99">
        <f t="shared" si="1"/>
        <v>0</v>
      </c>
      <c r="K73" s="98"/>
    </row>
    <row r="74" spans="2:12" ht="13.5">
      <c r="B74" s="21"/>
      <c r="C74" s="18" t="s">
        <v>120</v>
      </c>
      <c r="D74" s="22">
        <f>+D36+D37+D38+D39+D73</f>
        <v>1861839979.86</v>
      </c>
      <c r="E74" s="22">
        <f>+E36+E37+E38+E39+E73</f>
        <v>41134995874.21</v>
      </c>
      <c r="F74" s="22">
        <f>+F36+F37+F38+F39+F73</f>
        <v>-18080481.14</v>
      </c>
      <c r="G74" s="22">
        <f>+G36+G37+G38+G39+G73</f>
        <v>41744493917.709984</v>
      </c>
      <c r="H74" s="22">
        <f t="shared" si="0"/>
        <v>1234261455.2200165</v>
      </c>
      <c r="I74" s="22">
        <f>+I36+I37+I38+I39+I73</f>
        <v>1234261455.22</v>
      </c>
      <c r="J74" s="99">
        <f t="shared" si="1"/>
        <v>1.6450881958007812E-05</v>
      </c>
      <c r="K74" s="98"/>
      <c r="L74" s="35"/>
    </row>
    <row r="75" spans="2:11" ht="13.5">
      <c r="B75" s="21"/>
      <c r="C75" s="18"/>
      <c r="D75" s="22"/>
      <c r="E75" s="22"/>
      <c r="F75" s="22"/>
      <c r="G75" s="22"/>
      <c r="H75" s="22"/>
      <c r="J75" s="99">
        <f t="shared" si="1"/>
        <v>0</v>
      </c>
      <c r="K75" s="98"/>
    </row>
    <row r="76" spans="2:11" ht="13.5">
      <c r="B76" s="21"/>
      <c r="C76" s="18" t="s">
        <v>121</v>
      </c>
      <c r="D76" s="22"/>
      <c r="E76" s="22"/>
      <c r="F76" s="22"/>
      <c r="G76" s="22"/>
      <c r="H76" s="22"/>
      <c r="J76" s="99">
        <f t="shared" si="1"/>
        <v>0</v>
      </c>
      <c r="K76" s="98"/>
    </row>
    <row r="77" spans="1:11" ht="13.5">
      <c r="A77" s="124" t="s">
        <v>332</v>
      </c>
      <c r="B77" s="21" t="s">
        <v>122</v>
      </c>
      <c r="C77" s="15" t="s">
        <v>200</v>
      </c>
      <c r="D77" s="22">
        <v>7437576.09</v>
      </c>
      <c r="E77" s="22">
        <v>0</v>
      </c>
      <c r="F77" s="22">
        <v>0</v>
      </c>
      <c r="G77" s="22">
        <v>2380942.08</v>
      </c>
      <c r="H77" s="50">
        <f>+D77+E77+F77-G77</f>
        <v>5056634.01</v>
      </c>
      <c r="I77" s="22">
        <v>5056634.01</v>
      </c>
      <c r="J77" s="99">
        <f aca="true" t="shared" si="2" ref="J77:J111">+H77-I77</f>
        <v>0</v>
      </c>
      <c r="K77" s="98"/>
    </row>
    <row r="78" spans="1:11" s="53" customFormat="1" ht="13.5">
      <c r="A78" s="125" t="s">
        <v>332</v>
      </c>
      <c r="B78" s="51" t="s">
        <v>123</v>
      </c>
      <c r="C78" s="52" t="s">
        <v>124</v>
      </c>
      <c r="D78" s="50">
        <v>586734.95</v>
      </c>
      <c r="E78" s="50">
        <v>2828902</v>
      </c>
      <c r="F78" s="50">
        <v>0</v>
      </c>
      <c r="G78" s="22">
        <v>196035.43</v>
      </c>
      <c r="H78" s="50">
        <f>+D78+E78+F78-G78</f>
        <v>3219601.52</v>
      </c>
      <c r="I78" s="50">
        <v>3219601.52</v>
      </c>
      <c r="J78" s="102">
        <f t="shared" si="2"/>
        <v>0</v>
      </c>
      <c r="K78" s="98"/>
    </row>
    <row r="79" spans="1:11" ht="13.5">
      <c r="A79" s="124" t="s">
        <v>332</v>
      </c>
      <c r="B79" s="21" t="s">
        <v>221</v>
      </c>
      <c r="C79" s="15" t="s">
        <v>223</v>
      </c>
      <c r="D79" s="22">
        <v>29071662.12</v>
      </c>
      <c r="E79" s="22">
        <v>335000000</v>
      </c>
      <c r="F79" s="22">
        <v>0</v>
      </c>
      <c r="G79" s="22">
        <v>301973350.55</v>
      </c>
      <c r="H79" s="22">
        <f>+D79+E79+F79-G79</f>
        <v>62098311.56999999</v>
      </c>
      <c r="I79" s="22">
        <v>62098311.57</v>
      </c>
      <c r="J79" s="99">
        <f t="shared" si="2"/>
        <v>0</v>
      </c>
      <c r="K79" s="98"/>
    </row>
    <row r="80" spans="1:11" s="53" customFormat="1" ht="13.5">
      <c r="A80" s="125" t="s">
        <v>332</v>
      </c>
      <c r="B80" s="51" t="s">
        <v>222</v>
      </c>
      <c r="C80" s="52" t="s">
        <v>224</v>
      </c>
      <c r="D80" s="50">
        <v>32487492.9</v>
      </c>
      <c r="E80" s="50">
        <v>270000000</v>
      </c>
      <c r="F80" s="50">
        <v>0</v>
      </c>
      <c r="G80" s="22">
        <v>240362231.37</v>
      </c>
      <c r="H80" s="50">
        <f>+D80+E80+F80-G80</f>
        <v>62125261.52999997</v>
      </c>
      <c r="I80" s="50">
        <v>62125261.53</v>
      </c>
      <c r="J80" s="102">
        <f t="shared" si="2"/>
        <v>0</v>
      </c>
      <c r="K80" s="98"/>
    </row>
    <row r="81" spans="2:11" ht="13.5">
      <c r="B81" s="21"/>
      <c r="C81" s="18" t="s">
        <v>125</v>
      </c>
      <c r="D81" s="22">
        <f>SUM(D77:D80)</f>
        <v>69583466.06</v>
      </c>
      <c r="E81" s="22">
        <f>SUM(E77:E80)</f>
        <v>607828902</v>
      </c>
      <c r="F81" s="22">
        <f>SUM(F77:F80)</f>
        <v>0</v>
      </c>
      <c r="G81" s="22">
        <f>SUM(G77:G80)</f>
        <v>544912559.4300001</v>
      </c>
      <c r="H81" s="22">
        <f>+D81+E81+F81-G81</f>
        <v>132499808.62999988</v>
      </c>
      <c r="I81" s="22">
        <f>SUM(I77:I80)</f>
        <v>132499808.63</v>
      </c>
      <c r="J81" s="99">
        <f t="shared" si="2"/>
        <v>-1.1920928955078125E-07</v>
      </c>
      <c r="K81" s="98"/>
    </row>
    <row r="82" spans="2:11" ht="13.5">
      <c r="B82" s="21"/>
      <c r="C82" s="18"/>
      <c r="D82" s="22"/>
      <c r="E82" s="22"/>
      <c r="F82" s="22"/>
      <c r="G82" s="22"/>
      <c r="H82" s="22"/>
      <c r="J82" s="99"/>
      <c r="K82" s="98"/>
    </row>
    <row r="83" spans="1:11" ht="13.5">
      <c r="A83" s="124" t="s">
        <v>332</v>
      </c>
      <c r="B83" s="21" t="s">
        <v>126</v>
      </c>
      <c r="C83" s="18" t="s">
        <v>127</v>
      </c>
      <c r="D83" s="22">
        <v>0</v>
      </c>
      <c r="E83" s="22">
        <v>0</v>
      </c>
      <c r="F83" s="22">
        <v>0</v>
      </c>
      <c r="G83" s="22">
        <v>0</v>
      </c>
      <c r="H83" s="22">
        <f>+D83+E83+F83-G83</f>
        <v>0</v>
      </c>
      <c r="I83" s="22">
        <v>0</v>
      </c>
      <c r="J83" s="99">
        <f t="shared" si="2"/>
        <v>0</v>
      </c>
      <c r="K83" s="98"/>
    </row>
    <row r="84" spans="2:11" ht="13.5">
      <c r="B84" s="21"/>
      <c r="C84" s="15"/>
      <c r="D84" s="22"/>
      <c r="E84" s="22"/>
      <c r="F84" s="22"/>
      <c r="G84" s="22"/>
      <c r="H84" s="22"/>
      <c r="J84" s="99"/>
      <c r="K84" s="98"/>
    </row>
    <row r="85" spans="2:11" ht="13.5">
      <c r="B85" s="21"/>
      <c r="C85" s="18" t="s">
        <v>128</v>
      </c>
      <c r="D85" s="22"/>
      <c r="E85" s="22"/>
      <c r="F85" s="24"/>
      <c r="G85" s="22"/>
      <c r="H85" s="22"/>
      <c r="J85" s="99"/>
      <c r="K85" s="98"/>
    </row>
    <row r="86" spans="1:11" ht="13.5">
      <c r="A86" s="124" t="s">
        <v>332</v>
      </c>
      <c r="B86" s="21" t="s">
        <v>129</v>
      </c>
      <c r="C86" s="15" t="s">
        <v>130</v>
      </c>
      <c r="D86" s="22">
        <v>15903850.65</v>
      </c>
      <c r="E86" s="22">
        <v>550000000</v>
      </c>
      <c r="F86" s="22">
        <v>0</v>
      </c>
      <c r="G86" s="22">
        <v>513343045.93</v>
      </c>
      <c r="H86" s="22">
        <f aca="true" t="shared" si="3" ref="H86:H92">+D86+E86+F86-G86</f>
        <v>52560804.71999997</v>
      </c>
      <c r="I86" s="22">
        <v>52560804.72</v>
      </c>
      <c r="J86" s="99">
        <f t="shared" si="2"/>
        <v>0</v>
      </c>
      <c r="K86" s="98"/>
    </row>
    <row r="87" spans="1:11" ht="13.5">
      <c r="A87" s="124" t="s">
        <v>332</v>
      </c>
      <c r="B87" s="21" t="s">
        <v>131</v>
      </c>
      <c r="C87" s="15" t="s">
        <v>132</v>
      </c>
      <c r="D87" s="22">
        <v>7519534.08</v>
      </c>
      <c r="E87" s="22">
        <v>0</v>
      </c>
      <c r="F87" s="22">
        <v>0</v>
      </c>
      <c r="G87" s="22">
        <v>4265976.22</v>
      </c>
      <c r="H87" s="22">
        <f t="shared" si="3"/>
        <v>3253557.8600000003</v>
      </c>
      <c r="I87" s="22">
        <v>3253557.86</v>
      </c>
      <c r="J87" s="99">
        <f t="shared" si="2"/>
        <v>0</v>
      </c>
      <c r="K87" s="98"/>
    </row>
    <row r="88" spans="1:11" s="53" customFormat="1" ht="13.5">
      <c r="A88" s="125" t="s">
        <v>332</v>
      </c>
      <c r="B88" s="51" t="s">
        <v>205</v>
      </c>
      <c r="C88" s="52" t="s">
        <v>133</v>
      </c>
      <c r="D88" s="22">
        <v>15329553.39</v>
      </c>
      <c r="E88" s="50">
        <v>123500000</v>
      </c>
      <c r="F88" s="50">
        <v>0</v>
      </c>
      <c r="G88" s="50">
        <v>109988764.12</v>
      </c>
      <c r="H88" s="22">
        <f t="shared" si="3"/>
        <v>28840789.26999998</v>
      </c>
      <c r="I88" s="22">
        <v>28840789.27</v>
      </c>
      <c r="J88" s="99">
        <f t="shared" si="2"/>
        <v>0</v>
      </c>
      <c r="K88" s="98"/>
    </row>
    <row r="89" spans="1:11" s="177" customFormat="1" ht="13.5" hidden="1">
      <c r="A89" s="178"/>
      <c r="B89" s="179" t="s">
        <v>226</v>
      </c>
      <c r="C89" s="180" t="s">
        <v>227</v>
      </c>
      <c r="D89" s="181">
        <v>0</v>
      </c>
      <c r="E89" s="181">
        <v>0</v>
      </c>
      <c r="F89" s="181">
        <v>0</v>
      </c>
      <c r="G89" s="181">
        <v>0</v>
      </c>
      <c r="H89" s="181">
        <f t="shared" si="3"/>
        <v>0</v>
      </c>
      <c r="I89" s="181">
        <v>0</v>
      </c>
      <c r="J89" s="175">
        <f t="shared" si="2"/>
        <v>0</v>
      </c>
      <c r="K89" s="176" t="s">
        <v>331</v>
      </c>
    </row>
    <row r="90" spans="1:11" s="53" customFormat="1" ht="13.5">
      <c r="A90" s="125" t="s">
        <v>332</v>
      </c>
      <c r="B90" s="51" t="s">
        <v>228</v>
      </c>
      <c r="C90" s="52" t="s">
        <v>229</v>
      </c>
      <c r="D90" s="22">
        <v>723443.92</v>
      </c>
      <c r="E90" s="50">
        <v>0</v>
      </c>
      <c r="F90" s="50">
        <v>0</v>
      </c>
      <c r="G90" s="50">
        <v>3066.6</v>
      </c>
      <c r="H90" s="50">
        <f t="shared" si="3"/>
        <v>720377.3200000001</v>
      </c>
      <c r="I90" s="22">
        <v>720377.32</v>
      </c>
      <c r="J90" s="99">
        <f t="shared" si="2"/>
        <v>0</v>
      </c>
      <c r="K90" s="98"/>
    </row>
    <row r="91" spans="1:11" ht="13.5">
      <c r="A91" s="124" t="s">
        <v>332</v>
      </c>
      <c r="B91" s="21" t="s">
        <v>182</v>
      </c>
      <c r="C91" s="15" t="s">
        <v>183</v>
      </c>
      <c r="D91" s="22">
        <v>731510.24</v>
      </c>
      <c r="E91" s="22">
        <v>0</v>
      </c>
      <c r="F91" s="22">
        <v>0</v>
      </c>
      <c r="G91" s="22">
        <v>214809.7</v>
      </c>
      <c r="H91" s="22">
        <f t="shared" si="3"/>
        <v>516700.54</v>
      </c>
      <c r="I91" s="22">
        <v>516700.54</v>
      </c>
      <c r="J91" s="99">
        <f t="shared" si="2"/>
        <v>0</v>
      </c>
      <c r="K91" s="98"/>
    </row>
    <row r="92" spans="1:11" s="53" customFormat="1" ht="13.5">
      <c r="A92" s="125"/>
      <c r="B92" s="51"/>
      <c r="C92" s="91" t="s">
        <v>134</v>
      </c>
      <c r="D92" s="50">
        <f>SUM(D86:D91)</f>
        <v>40207892.28000001</v>
      </c>
      <c r="E92" s="50">
        <f>SUM(E86:E91)</f>
        <v>673500000</v>
      </c>
      <c r="F92" s="50">
        <f>SUM(F86:F91)</f>
        <v>0</v>
      </c>
      <c r="G92" s="50">
        <f>SUM(G86:G91)</f>
        <v>627815662.57</v>
      </c>
      <c r="H92" s="50">
        <f t="shared" si="3"/>
        <v>85892229.70999992</v>
      </c>
      <c r="I92" s="50">
        <f>SUM(I86:I91)</f>
        <v>85892229.71</v>
      </c>
      <c r="J92" s="99">
        <f t="shared" si="2"/>
        <v>0</v>
      </c>
      <c r="K92" s="98"/>
    </row>
    <row r="93" spans="1:11" s="53" customFormat="1" ht="13.5">
      <c r="A93" s="125"/>
      <c r="B93" s="51"/>
      <c r="C93" s="52"/>
      <c r="D93" s="50"/>
      <c r="E93" s="50"/>
      <c r="F93" s="50"/>
      <c r="G93" s="50"/>
      <c r="H93" s="50"/>
      <c r="I93" s="101"/>
      <c r="J93" s="99"/>
      <c r="K93" s="98"/>
    </row>
    <row r="94" spans="1:11" s="53" customFormat="1" ht="13.5">
      <c r="A94" s="125"/>
      <c r="B94" s="51"/>
      <c r="C94" s="91" t="s">
        <v>135</v>
      </c>
      <c r="D94" s="92"/>
      <c r="E94" s="92"/>
      <c r="F94" s="93"/>
      <c r="I94" s="101"/>
      <c r="J94" s="99"/>
      <c r="K94" s="98"/>
    </row>
    <row r="95" spans="1:11" s="53" customFormat="1" ht="13.5">
      <c r="A95" s="125" t="s">
        <v>332</v>
      </c>
      <c r="B95" s="51" t="s">
        <v>204</v>
      </c>
      <c r="C95" s="52" t="s">
        <v>317</v>
      </c>
      <c r="D95" s="50">
        <v>0</v>
      </c>
      <c r="E95" s="50">
        <v>0</v>
      </c>
      <c r="F95" s="50">
        <v>0</v>
      </c>
      <c r="G95" s="50">
        <v>0</v>
      </c>
      <c r="H95" s="50">
        <f>+D95+E95+F95-G95</f>
        <v>0</v>
      </c>
      <c r="I95" s="50">
        <v>0</v>
      </c>
      <c r="J95" s="102">
        <f t="shared" si="2"/>
        <v>0</v>
      </c>
      <c r="K95" s="147">
        <v>0</v>
      </c>
    </row>
    <row r="96" spans="1:11" s="177" customFormat="1" ht="13.5" hidden="1">
      <c r="A96" s="170"/>
      <c r="B96" s="179" t="s">
        <v>212</v>
      </c>
      <c r="C96" s="180" t="s">
        <v>317</v>
      </c>
      <c r="D96" s="181">
        <v>0</v>
      </c>
      <c r="E96" s="181">
        <v>0</v>
      </c>
      <c r="F96" s="181">
        <v>0</v>
      </c>
      <c r="G96" s="181">
        <v>0</v>
      </c>
      <c r="H96" s="181">
        <f>+D96+E96+F96-G96</f>
        <v>0</v>
      </c>
      <c r="I96" s="181">
        <v>0</v>
      </c>
      <c r="J96" s="175">
        <f t="shared" si="2"/>
        <v>0</v>
      </c>
      <c r="K96" s="176"/>
    </row>
    <row r="97" spans="1:11" s="53" customFormat="1" ht="13.5">
      <c r="A97" s="125"/>
      <c r="B97" s="51"/>
      <c r="C97" s="91" t="s">
        <v>136</v>
      </c>
      <c r="D97" s="50">
        <f>D95+D96</f>
        <v>0</v>
      </c>
      <c r="E97" s="50">
        <f>E95+E96</f>
        <v>0</v>
      </c>
      <c r="F97" s="50">
        <f>F95+F96</f>
        <v>0</v>
      </c>
      <c r="G97" s="50">
        <f>G95+G96</f>
        <v>0</v>
      </c>
      <c r="H97" s="50">
        <f>+D97+E97+F97-G97</f>
        <v>0</v>
      </c>
      <c r="I97" s="50">
        <f>I95+I96</f>
        <v>0</v>
      </c>
      <c r="J97" s="99">
        <f t="shared" si="2"/>
        <v>0</v>
      </c>
      <c r="K97" s="98"/>
    </row>
    <row r="98" spans="1:11" s="53" customFormat="1" ht="13.5">
      <c r="A98" s="125"/>
      <c r="B98" s="51"/>
      <c r="C98" s="92"/>
      <c r="D98" s="52"/>
      <c r="E98" s="52"/>
      <c r="F98" s="52"/>
      <c r="G98" s="52"/>
      <c r="H98" s="52"/>
      <c r="I98" s="101"/>
      <c r="J98" s="99"/>
      <c r="K98" s="98"/>
    </row>
    <row r="99" spans="1:11" s="53" customFormat="1" ht="13.5">
      <c r="A99" s="125"/>
      <c r="B99" s="51"/>
      <c r="C99" s="91" t="s">
        <v>137</v>
      </c>
      <c r="D99" s="52"/>
      <c r="E99" s="52"/>
      <c r="F99" s="52"/>
      <c r="G99" s="52"/>
      <c r="H99" s="52"/>
      <c r="I99" s="101"/>
      <c r="J99" s="99"/>
      <c r="K99" s="98"/>
    </row>
    <row r="100" spans="1:11" s="53" customFormat="1" ht="13.5">
      <c r="A100" s="125" t="s">
        <v>332</v>
      </c>
      <c r="B100" s="51" t="s">
        <v>211</v>
      </c>
      <c r="C100" s="52" t="s">
        <v>138</v>
      </c>
      <c r="D100" s="50">
        <v>279341.64</v>
      </c>
      <c r="E100" s="50">
        <v>0</v>
      </c>
      <c r="F100" s="50">
        <v>0</v>
      </c>
      <c r="G100" s="50">
        <v>0</v>
      </c>
      <c r="H100" s="50">
        <f>+D100+E100+F100-G100</f>
        <v>279341.64</v>
      </c>
      <c r="I100" s="50">
        <v>279341.64</v>
      </c>
      <c r="J100" s="99">
        <f t="shared" si="2"/>
        <v>0</v>
      </c>
      <c r="K100" s="98"/>
    </row>
    <row r="101" spans="1:11" s="53" customFormat="1" ht="13.5">
      <c r="A101" s="125" t="s">
        <v>332</v>
      </c>
      <c r="B101" s="51" t="s">
        <v>139</v>
      </c>
      <c r="C101" s="52" t="s">
        <v>138</v>
      </c>
      <c r="D101" s="50">
        <v>31719.21</v>
      </c>
      <c r="E101" s="50">
        <v>0</v>
      </c>
      <c r="F101" s="50">
        <v>0</v>
      </c>
      <c r="G101" s="50">
        <v>0</v>
      </c>
      <c r="H101" s="50">
        <f>+D101+E101+F101-G101</f>
        <v>31719.21</v>
      </c>
      <c r="I101" s="50">
        <v>31719.21</v>
      </c>
      <c r="J101" s="99">
        <f t="shared" si="2"/>
        <v>0</v>
      </c>
      <c r="K101" s="98"/>
    </row>
    <row r="102" spans="1:11" s="53" customFormat="1" ht="13.5">
      <c r="A102" s="125"/>
      <c r="B102" s="51"/>
      <c r="C102" s="91" t="s">
        <v>140</v>
      </c>
      <c r="D102" s="50">
        <f>D100+D101</f>
        <v>311060.85000000003</v>
      </c>
      <c r="E102" s="50">
        <f>E100+E101</f>
        <v>0</v>
      </c>
      <c r="F102" s="50">
        <f>F100+F101</f>
        <v>0</v>
      </c>
      <c r="G102" s="50">
        <f>G100+G101</f>
        <v>0</v>
      </c>
      <c r="H102" s="50">
        <f>+D102+E102+F102-G102</f>
        <v>311060.85000000003</v>
      </c>
      <c r="I102" s="50">
        <f>I100+I101</f>
        <v>311060.85000000003</v>
      </c>
      <c r="J102" s="99">
        <f t="shared" si="2"/>
        <v>0</v>
      </c>
      <c r="K102" s="98"/>
    </row>
    <row r="103" spans="1:11" s="53" customFormat="1" ht="13.5">
      <c r="A103" s="125"/>
      <c r="B103" s="51"/>
      <c r="C103" s="92"/>
      <c r="D103" s="52"/>
      <c r="E103" s="52"/>
      <c r="F103" s="52"/>
      <c r="G103" s="52"/>
      <c r="H103" s="52"/>
      <c r="I103" s="101"/>
      <c r="J103" s="99"/>
      <c r="K103" s="98"/>
    </row>
    <row r="104" spans="1:11" s="53" customFormat="1" ht="13.5">
      <c r="A104" s="125"/>
      <c r="B104" s="92"/>
      <c r="C104" s="91" t="s">
        <v>249</v>
      </c>
      <c r="D104" s="52"/>
      <c r="E104" s="52"/>
      <c r="F104" s="52"/>
      <c r="G104" s="52"/>
      <c r="H104" s="52"/>
      <c r="I104" s="101"/>
      <c r="J104" s="99"/>
      <c r="K104" s="98"/>
    </row>
    <row r="105" spans="1:11" s="53" customFormat="1" ht="13.5">
      <c r="A105" s="125" t="s">
        <v>332</v>
      </c>
      <c r="B105" s="51" t="s">
        <v>141</v>
      </c>
      <c r="C105" s="52" t="s">
        <v>248</v>
      </c>
      <c r="D105" s="50">
        <v>1224767866.18</v>
      </c>
      <c r="E105" s="50">
        <v>7268594125.79</v>
      </c>
      <c r="F105" s="50">
        <v>0</v>
      </c>
      <c r="G105" s="50">
        <v>8091511004.25</v>
      </c>
      <c r="H105" s="50">
        <f>+D105+E105+F105-G105</f>
        <v>401850987.72000027</v>
      </c>
      <c r="I105" s="50">
        <v>401850987.72</v>
      </c>
      <c r="J105" s="99">
        <f t="shared" si="2"/>
        <v>0</v>
      </c>
      <c r="K105" s="98"/>
    </row>
    <row r="106" spans="1:11" s="53" customFormat="1" ht="13.5">
      <c r="A106" s="125" t="s">
        <v>332</v>
      </c>
      <c r="B106" s="51" t="s">
        <v>142</v>
      </c>
      <c r="C106" s="52" t="s">
        <v>302</v>
      </c>
      <c r="D106" s="50">
        <v>7400758.46</v>
      </c>
      <c r="E106" s="50">
        <v>5500000</v>
      </c>
      <c r="F106" s="50">
        <v>0</v>
      </c>
      <c r="G106" s="50">
        <v>6672167</v>
      </c>
      <c r="H106" s="50">
        <f>+D106+E106+F106-G106</f>
        <v>6228591.460000001</v>
      </c>
      <c r="I106" s="50">
        <v>6228591.46</v>
      </c>
      <c r="J106" s="99">
        <f t="shared" si="2"/>
        <v>0</v>
      </c>
      <c r="K106" s="98"/>
    </row>
    <row r="107" spans="2:11" ht="13.5">
      <c r="B107" s="21"/>
      <c r="C107" s="18" t="s">
        <v>143</v>
      </c>
      <c r="D107" s="22">
        <f>SUM(D105:D106)</f>
        <v>1232168624.64</v>
      </c>
      <c r="E107" s="22">
        <f>SUM(E105:E106)</f>
        <v>7274094125.79</v>
      </c>
      <c r="F107" s="22">
        <f>SUM(F105:F106)</f>
        <v>0</v>
      </c>
      <c r="G107" s="22">
        <f>SUM(G105:G106)</f>
        <v>8098183171.25</v>
      </c>
      <c r="H107" s="22">
        <f>+D107+E107+F107-G107</f>
        <v>408079579.1800003</v>
      </c>
      <c r="I107" s="22">
        <f>SUM(I105:I106)</f>
        <v>408079579.18</v>
      </c>
      <c r="J107" s="99">
        <f t="shared" si="2"/>
        <v>0</v>
      </c>
      <c r="K107" s="98"/>
    </row>
    <row r="108" spans="2:11" ht="13.5">
      <c r="B108" s="21"/>
      <c r="C108" s="1"/>
      <c r="D108" s="27"/>
      <c r="E108" s="27"/>
      <c r="F108" s="15"/>
      <c r="G108" s="27"/>
      <c r="H108" s="27"/>
      <c r="J108" s="99"/>
      <c r="K108" s="98"/>
    </row>
    <row r="109" spans="2:25" ht="13.5">
      <c r="B109" s="21"/>
      <c r="C109" s="27" t="s">
        <v>144</v>
      </c>
      <c r="D109" s="26">
        <f>D74+D81+D83+D92+D97+D102</f>
        <v>1971942399.0499997</v>
      </c>
      <c r="E109" s="26">
        <f>E74+E81+E83+E92+E97+E102</f>
        <v>42416324776.21</v>
      </c>
      <c r="F109" s="26">
        <f>F74+F81+F83+F92+F97+F102</f>
        <v>-18080481.14</v>
      </c>
      <c r="G109" s="26">
        <f>G74+G81+G83+G92+G97+G102</f>
        <v>42917222139.709984</v>
      </c>
      <c r="H109" s="22">
        <f>+D109+E109+F109-G109</f>
        <v>1452964554.410019</v>
      </c>
      <c r="I109" s="26">
        <f>I74+I81+I83+I92+I97+I102</f>
        <v>1452964554.4099998</v>
      </c>
      <c r="J109" s="99">
        <f t="shared" si="2"/>
        <v>1.9073486328125E-05</v>
      </c>
      <c r="K109" s="9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2:25" ht="13.5">
      <c r="B110" s="21"/>
      <c r="C110" s="27" t="s">
        <v>145</v>
      </c>
      <c r="D110" s="26">
        <f>D105+D106</f>
        <v>1232168624.64</v>
      </c>
      <c r="E110" s="26">
        <f>E105+E106</f>
        <v>7274094125.79</v>
      </c>
      <c r="F110" s="26">
        <f>F105+F106</f>
        <v>0</v>
      </c>
      <c r="G110" s="26">
        <f>G105+G106</f>
        <v>8098183171.25</v>
      </c>
      <c r="H110" s="22">
        <f>+D110+E110+F110-G110</f>
        <v>408079579.1800003</v>
      </c>
      <c r="I110" s="26">
        <f>I105+I106</f>
        <v>408079579.18</v>
      </c>
      <c r="J110" s="99">
        <f t="shared" si="2"/>
        <v>0</v>
      </c>
      <c r="K110" s="98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2:25" ht="13.5">
      <c r="B111" s="21"/>
      <c r="C111" s="25" t="s">
        <v>146</v>
      </c>
      <c r="D111" s="26">
        <f>D109+D110</f>
        <v>3204111023.6899996</v>
      </c>
      <c r="E111" s="26">
        <f>E109+E110</f>
        <v>49690418902</v>
      </c>
      <c r="F111" s="26">
        <f>F109+F110</f>
        <v>-18080481.14</v>
      </c>
      <c r="G111" s="26">
        <f>G109+G110</f>
        <v>51015405310.959984</v>
      </c>
      <c r="H111" s="22">
        <f>+D111+E111+F111-G111</f>
        <v>1861044133.5900192</v>
      </c>
      <c r="I111" s="26">
        <f>I109+I110</f>
        <v>1861044133.59</v>
      </c>
      <c r="J111" s="99">
        <f t="shared" si="2"/>
        <v>1.9311904907226562E-05</v>
      </c>
      <c r="K111" s="9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2:8" ht="13.5">
      <c r="B112" s="21"/>
      <c r="C112" s="1"/>
      <c r="D112" s="28"/>
      <c r="E112" s="28"/>
      <c r="F112" s="128"/>
      <c r="G112" s="28"/>
      <c r="H112" s="28"/>
    </row>
    <row r="113" spans="2:10" ht="27.75" customHeight="1">
      <c r="B113" s="21"/>
      <c r="C113" s="220"/>
      <c r="D113" s="221"/>
      <c r="E113" s="221"/>
      <c r="F113" s="221"/>
      <c r="G113" s="221"/>
      <c r="H113" s="221"/>
      <c r="I113" s="221"/>
      <c r="J113" s="129"/>
    </row>
    <row r="114" spans="2:8" ht="13.5">
      <c r="B114" s="112"/>
      <c r="C114" s="27"/>
      <c r="D114" s="27"/>
      <c r="E114" s="26"/>
      <c r="F114" s="22"/>
      <c r="G114" s="130"/>
      <c r="H114" s="55"/>
    </row>
    <row r="115" spans="2:9" ht="50.25" customHeight="1">
      <c r="B115" s="55"/>
      <c r="C115" s="218"/>
      <c r="D115" s="219"/>
      <c r="E115" s="219"/>
      <c r="F115" s="219"/>
      <c r="G115" s="219"/>
      <c r="H115" s="219"/>
      <c r="I115" s="219"/>
    </row>
    <row r="116" ht="13.5">
      <c r="F116" s="35"/>
    </row>
    <row r="117" ht="13.5">
      <c r="F117" s="35"/>
    </row>
    <row r="120" ht="13.5">
      <c r="D120" s="40"/>
    </row>
    <row r="121" ht="13.5">
      <c r="D121" s="35"/>
    </row>
    <row r="122" ht="13.5">
      <c r="D122" s="98"/>
    </row>
  </sheetData>
  <sheetProtection/>
  <mergeCells count="2">
    <mergeCell ref="C115:I115"/>
    <mergeCell ref="C113:I113"/>
  </mergeCells>
  <printOptions horizontalCentered="1"/>
  <pageMargins left="0.5" right="0.5" top="0.5" bottom="0.5" header="0" footer="0"/>
  <pageSetup fitToHeight="0" fitToWidth="1" horizontalDpi="600" verticalDpi="600" orientation="landscape" scale="7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C15" sqref="C15"/>
    </sheetView>
  </sheetViews>
  <sheetFormatPr defaultColWidth="9.66015625" defaultRowHeight="9.75"/>
  <cols>
    <col min="1" max="1" width="15.16015625" style="53" customWidth="1"/>
    <col min="2" max="2" width="36" style="53" customWidth="1"/>
    <col min="3" max="3" width="27.16015625" style="53" bestFit="1" customWidth="1"/>
    <col min="4" max="4" width="51.83203125" style="87" customWidth="1"/>
    <col min="5" max="5" width="15" style="87" bestFit="1" customWidth="1"/>
    <col min="6" max="6" width="12.83203125" style="87" bestFit="1" customWidth="1"/>
    <col min="7" max="8" width="9.66015625" style="87" customWidth="1"/>
    <col min="9" max="9" width="12.33203125" style="87" bestFit="1" customWidth="1"/>
    <col min="10" max="16384" width="9.66015625" style="87" customWidth="1"/>
  </cols>
  <sheetData>
    <row r="1" spans="1:3" ht="15">
      <c r="A1" s="131" t="s">
        <v>380</v>
      </c>
      <c r="B1" s="132"/>
      <c r="C1" s="132"/>
    </row>
    <row r="2" spans="1:3" ht="15">
      <c r="A2" s="131" t="s">
        <v>254</v>
      </c>
      <c r="B2" s="141" t="s">
        <v>255</v>
      </c>
      <c r="C2" s="141" t="s">
        <v>256</v>
      </c>
    </row>
    <row r="3" spans="1:3" ht="15">
      <c r="A3" s="132" t="s">
        <v>282</v>
      </c>
      <c r="B3" s="133" t="s">
        <v>299</v>
      </c>
      <c r="C3" s="134">
        <v>0</v>
      </c>
    </row>
    <row r="4" spans="1:3" ht="15">
      <c r="A4" s="132"/>
      <c r="B4" s="133" t="s">
        <v>300</v>
      </c>
      <c r="C4" s="134">
        <v>0</v>
      </c>
    </row>
    <row r="5" spans="1:4" ht="15">
      <c r="A5" s="135"/>
      <c r="B5" s="136" t="s">
        <v>301</v>
      </c>
      <c r="C5" s="134">
        <v>40114863.79</v>
      </c>
      <c r="D5" s="122" t="s">
        <v>332</v>
      </c>
    </row>
    <row r="6" spans="1:6" ht="15">
      <c r="A6" s="135" t="s">
        <v>280</v>
      </c>
      <c r="B6" s="137" t="s">
        <v>281</v>
      </c>
      <c r="C6" s="134">
        <v>0</v>
      </c>
      <c r="D6" s="122"/>
      <c r="E6" s="103"/>
      <c r="F6" s="103"/>
    </row>
    <row r="7" spans="1:4" ht="15">
      <c r="A7" s="135"/>
      <c r="B7" s="137" t="s">
        <v>283</v>
      </c>
      <c r="C7" s="134">
        <v>253000000</v>
      </c>
      <c r="D7" s="122" t="s">
        <v>332</v>
      </c>
    </row>
    <row r="8" spans="1:3" ht="15">
      <c r="A8" s="132"/>
      <c r="B8" s="138" t="s">
        <v>284</v>
      </c>
      <c r="C8" s="134">
        <v>0</v>
      </c>
    </row>
    <row r="9" spans="1:3" ht="15">
      <c r="A9" s="132" t="s">
        <v>285</v>
      </c>
      <c r="B9" s="138" t="s">
        <v>286</v>
      </c>
      <c r="C9" s="134">
        <v>0</v>
      </c>
    </row>
    <row r="10" spans="1:4" ht="15">
      <c r="A10" s="132"/>
      <c r="B10" s="138" t="s">
        <v>287</v>
      </c>
      <c r="C10" s="134">
        <v>0</v>
      </c>
      <c r="D10" s="110"/>
    </row>
    <row r="11" spans="1:3" ht="15">
      <c r="A11" s="132"/>
      <c r="B11" s="138" t="s">
        <v>288</v>
      </c>
      <c r="C11" s="134">
        <v>0</v>
      </c>
    </row>
    <row r="12" spans="1:3" ht="15">
      <c r="A12" s="132" t="s">
        <v>292</v>
      </c>
      <c r="B12" s="138" t="s">
        <v>289</v>
      </c>
      <c r="C12" s="134">
        <v>0</v>
      </c>
    </row>
    <row r="13" spans="1:5" ht="15">
      <c r="A13" s="132"/>
      <c r="B13" s="138" t="s">
        <v>291</v>
      </c>
      <c r="C13" s="134">
        <v>220000000</v>
      </c>
      <c r="D13" s="121"/>
      <c r="E13" s="121"/>
    </row>
    <row r="14" spans="1:3" ht="15">
      <c r="A14" s="132"/>
      <c r="B14" s="138" t="s">
        <v>295</v>
      </c>
      <c r="C14" s="134">
        <v>283000000</v>
      </c>
    </row>
    <row r="15" spans="1:3" ht="15">
      <c r="A15" s="132"/>
      <c r="B15" s="139" t="s">
        <v>146</v>
      </c>
      <c r="C15" s="140">
        <f>SUM(C3:C14)</f>
        <v>796114863.79</v>
      </c>
    </row>
    <row r="16" spans="1:3" ht="15">
      <c r="A16" s="132"/>
      <c r="B16" s="132"/>
      <c r="C16" s="132"/>
    </row>
    <row r="17" spans="1:3" ht="15">
      <c r="A17" s="132"/>
      <c r="B17" s="138"/>
      <c r="C17" s="134"/>
    </row>
    <row r="18" spans="1:5" ht="15">
      <c r="A18" s="132"/>
      <c r="B18" s="138"/>
      <c r="C18" s="134"/>
      <c r="E18" s="110"/>
    </row>
    <row r="19" spans="1:3" ht="15">
      <c r="A19" s="132"/>
      <c r="B19" s="132"/>
      <c r="C19" s="132"/>
    </row>
    <row r="20" spans="1:3" ht="15">
      <c r="A20" s="132"/>
      <c r="B20" s="132"/>
      <c r="C20" s="132"/>
    </row>
    <row r="21" spans="1:3" ht="15">
      <c r="A21" s="131" t="s">
        <v>330</v>
      </c>
      <c r="B21" s="132"/>
      <c r="C21" s="132"/>
    </row>
    <row r="22" spans="1:3" ht="15">
      <c r="A22" s="131" t="s">
        <v>254</v>
      </c>
      <c r="B22" s="141" t="s">
        <v>255</v>
      </c>
      <c r="C22" s="141" t="s">
        <v>256</v>
      </c>
    </row>
    <row r="23" spans="1:3" ht="15">
      <c r="A23" s="132" t="s">
        <v>282</v>
      </c>
      <c r="B23" s="133" t="s">
        <v>299</v>
      </c>
      <c r="C23" s="134">
        <v>0</v>
      </c>
    </row>
    <row r="24" spans="1:4" ht="15">
      <c r="A24" s="132"/>
      <c r="B24" s="133" t="s">
        <v>300</v>
      </c>
      <c r="C24" s="134">
        <v>3104198</v>
      </c>
      <c r="D24" s="87" t="s">
        <v>332</v>
      </c>
    </row>
    <row r="25" spans="1:4" ht="15">
      <c r="A25" s="132"/>
      <c r="B25" s="133" t="s">
        <v>301</v>
      </c>
      <c r="C25" s="134">
        <v>1427098</v>
      </c>
      <c r="D25" s="87" t="s">
        <v>332</v>
      </c>
    </row>
    <row r="26" spans="1:4" ht="15">
      <c r="A26" s="132" t="s">
        <v>280</v>
      </c>
      <c r="B26" s="138" t="s">
        <v>281</v>
      </c>
      <c r="C26" s="134">
        <v>201170</v>
      </c>
      <c r="D26" s="87" t="s">
        <v>332</v>
      </c>
    </row>
    <row r="27" spans="1:4" ht="15">
      <c r="A27" s="132"/>
      <c r="B27" s="138" t="s">
        <v>283</v>
      </c>
      <c r="C27" s="134">
        <v>2006627</v>
      </c>
      <c r="D27" s="87" t="s">
        <v>383</v>
      </c>
    </row>
    <row r="28" spans="1:4" ht="15">
      <c r="A28" s="132"/>
      <c r="B28" s="138" t="s">
        <v>284</v>
      </c>
      <c r="C28" s="134">
        <v>5873959</v>
      </c>
      <c r="D28" s="87" t="s">
        <v>332</v>
      </c>
    </row>
    <row r="29" spans="1:4" ht="15">
      <c r="A29" s="132" t="s">
        <v>285</v>
      </c>
      <c r="B29" s="138" t="s">
        <v>286</v>
      </c>
      <c r="C29" s="134">
        <v>11038500</v>
      </c>
      <c r="D29" s="103" t="s">
        <v>332</v>
      </c>
    </row>
    <row r="30" spans="1:4" ht="15">
      <c r="A30" s="132"/>
      <c r="B30" s="138" t="s">
        <v>287</v>
      </c>
      <c r="C30" s="134">
        <v>3389533</v>
      </c>
      <c r="D30" s="87" t="s">
        <v>332</v>
      </c>
    </row>
    <row r="31" spans="1:4" ht="15">
      <c r="A31" s="132"/>
      <c r="B31" s="138" t="s">
        <v>288</v>
      </c>
      <c r="C31" s="134">
        <v>10469441</v>
      </c>
      <c r="D31" s="87" t="s">
        <v>332</v>
      </c>
    </row>
    <row r="32" spans="1:6" ht="15">
      <c r="A32" s="132" t="s">
        <v>292</v>
      </c>
      <c r="B32" s="138" t="s">
        <v>289</v>
      </c>
      <c r="C32" s="134">
        <v>11419871</v>
      </c>
      <c r="F32" s="126"/>
    </row>
    <row r="33" spans="1:3" ht="15">
      <c r="A33" s="132"/>
      <c r="B33" s="138" t="s">
        <v>291</v>
      </c>
      <c r="C33" s="134">
        <v>570341</v>
      </c>
    </row>
    <row r="34" spans="1:6" ht="15">
      <c r="A34" s="132"/>
      <c r="B34" s="138" t="s">
        <v>295</v>
      </c>
      <c r="C34" s="134">
        <v>0</v>
      </c>
      <c r="F34" s="127"/>
    </row>
    <row r="35" spans="1:3" ht="15">
      <c r="A35" s="132"/>
      <c r="B35" s="139" t="s">
        <v>146</v>
      </c>
      <c r="C35" s="140">
        <f>SUM(C23:C34)</f>
        <v>49500738</v>
      </c>
    </row>
    <row r="37" spans="2:3" ht="8.25">
      <c r="B37" s="88"/>
      <c r="C37" s="89"/>
    </row>
    <row r="38" spans="2:3" ht="8.25">
      <c r="B38" s="88"/>
      <c r="C38" s="89"/>
    </row>
    <row r="41" ht="8.25">
      <c r="A41" s="90"/>
    </row>
    <row r="42" spans="1:5" ht="8.25">
      <c r="A42" s="53" t="s">
        <v>379</v>
      </c>
      <c r="D42" s="126"/>
      <c r="E42" s="126"/>
    </row>
    <row r="43" spans="4:5" ht="8.25">
      <c r="D43" s="126"/>
      <c r="E43" s="126"/>
    </row>
    <row r="44" spans="4:5" ht="8.25">
      <c r="D44" s="126"/>
      <c r="E44" s="126"/>
    </row>
    <row r="45" ht="8.25">
      <c r="E45" s="126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IV16384"/>
    </sheetView>
  </sheetViews>
  <sheetFormatPr defaultColWidth="9.66015625" defaultRowHeight="9.75"/>
  <cols>
    <col min="1" max="1" width="48.16015625" style="101" customWidth="1"/>
    <col min="2" max="2" width="9.66015625" style="101" customWidth="1"/>
    <col min="3" max="3" width="27.16015625" style="101" bestFit="1" customWidth="1"/>
    <col min="4" max="16384" width="9.66015625" style="101" customWidth="1"/>
  </cols>
  <sheetData>
    <row r="1" spans="1:6" ht="12.75">
      <c r="A1" s="182" t="s">
        <v>265</v>
      </c>
      <c r="B1" s="182"/>
      <c r="C1" s="182"/>
      <c r="F1" s="101" t="s">
        <v>266</v>
      </c>
    </row>
    <row r="2" spans="1:3" ht="12.75">
      <c r="A2" s="182" t="s">
        <v>322</v>
      </c>
      <c r="B2" s="182"/>
      <c r="C2" s="182"/>
    </row>
    <row r="4" spans="1:3" ht="12.75">
      <c r="A4" s="101" t="s">
        <v>323</v>
      </c>
      <c r="C4" s="100">
        <f>+Statement!F11</f>
        <v>9730745097.65</v>
      </c>
    </row>
    <row r="5" ht="12.75">
      <c r="C5" s="100"/>
    </row>
    <row r="6" spans="1:4" ht="12.75">
      <c r="A6" s="101" t="s">
        <v>267</v>
      </c>
      <c r="C6" s="100">
        <f>+Statement!F19+Statement!F34+Statement!F40</f>
        <v>38702873532.29</v>
      </c>
      <c r="D6" s="101" t="s">
        <v>325</v>
      </c>
    </row>
    <row r="7" spans="1:4" ht="12.75">
      <c r="A7" s="101" t="s">
        <v>243</v>
      </c>
      <c r="C7" s="100">
        <f>-Statement!F29</f>
        <v>-998720887.34</v>
      </c>
      <c r="D7" s="101" t="s">
        <v>268</v>
      </c>
    </row>
    <row r="8" spans="1:3" ht="12.75">
      <c r="A8" s="101" t="s">
        <v>269</v>
      </c>
      <c r="C8" s="100">
        <f>-Statement!F24</f>
        <v>0</v>
      </c>
    </row>
    <row r="9" spans="1:3" ht="12.75">
      <c r="A9" s="101" t="s">
        <v>270</v>
      </c>
      <c r="C9" s="100">
        <f>SUM(C6:C8)</f>
        <v>37704152644.950005</v>
      </c>
    </row>
    <row r="10" ht="12.75">
      <c r="C10" s="100"/>
    </row>
    <row r="11" spans="1:3" ht="12.75">
      <c r="A11" s="101" t="s">
        <v>271</v>
      </c>
      <c r="C11" s="100">
        <f>+Statement!F43</f>
        <v>-796114863.79</v>
      </c>
    </row>
    <row r="12" spans="1:3" ht="12.75">
      <c r="A12" s="101" t="s">
        <v>272</v>
      </c>
      <c r="C12" s="100">
        <f>+Statement!F44</f>
        <v>49500738</v>
      </c>
    </row>
    <row r="13" ht="12.75">
      <c r="C13" s="100"/>
    </row>
    <row r="14" spans="1:3" ht="12.75">
      <c r="A14" s="101" t="s">
        <v>273</v>
      </c>
      <c r="C14" s="100">
        <f>-Statement!F63</f>
        <v>-42917222139.709984</v>
      </c>
    </row>
    <row r="15" ht="13.5" customHeight="1">
      <c r="C15" s="100"/>
    </row>
    <row r="16" spans="1:4" ht="12.75">
      <c r="A16" s="101" t="s">
        <v>274</v>
      </c>
      <c r="C16" s="100">
        <f>+C9+C14</f>
        <v>-5213069494.759979</v>
      </c>
      <c r="D16" s="101" t="s">
        <v>275</v>
      </c>
    </row>
    <row r="17" ht="12.75">
      <c r="C17" s="100"/>
    </row>
    <row r="18" spans="1:3" ht="12.75">
      <c r="A18" s="101" t="s">
        <v>324</v>
      </c>
      <c r="C18" s="100">
        <f>+C4+C9+C11+C12+C14</f>
        <v>3771061477.1000214</v>
      </c>
    </row>
    <row r="19" ht="12.75">
      <c r="C19" s="100"/>
    </row>
    <row r="20" ht="12.75">
      <c r="C20" s="100"/>
    </row>
    <row r="21" ht="12.75">
      <c r="C21" s="100"/>
    </row>
    <row r="22" ht="12.75">
      <c r="C22" s="100"/>
    </row>
    <row r="23" ht="12.75">
      <c r="C23" s="100"/>
    </row>
    <row r="24" ht="12.75">
      <c r="C24" s="100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IV16384"/>
    </sheetView>
  </sheetViews>
  <sheetFormatPr defaultColWidth="9.66015625" defaultRowHeight="9.75"/>
  <cols>
    <col min="1" max="1" width="34" style="53" customWidth="1"/>
    <col min="2" max="2" width="25" style="53" bestFit="1" customWidth="1"/>
    <col min="3" max="4" width="23.66015625" style="53" bestFit="1" customWidth="1"/>
    <col min="5" max="5" width="25" style="53" bestFit="1" customWidth="1"/>
    <col min="6" max="6" width="24.83203125" style="53" customWidth="1"/>
    <col min="7" max="7" width="9.66015625" style="53" customWidth="1"/>
    <col min="8" max="8" width="2.33203125" style="151" customWidth="1"/>
    <col min="9" max="9" width="9.66015625" style="53" customWidth="1"/>
    <col min="10" max="10" width="25" style="53" bestFit="1" customWidth="1"/>
    <col min="11" max="11" width="9.66015625" style="53" customWidth="1"/>
    <col min="12" max="12" width="11.66015625" style="53" bestFit="1" customWidth="1"/>
    <col min="13" max="16384" width="9.66015625" style="53" customWidth="1"/>
  </cols>
  <sheetData>
    <row r="1" spans="1:5" ht="12.75">
      <c r="A1" s="144" t="s">
        <v>334</v>
      </c>
      <c r="B1" s="101" t="s">
        <v>376</v>
      </c>
      <c r="C1" s="101"/>
      <c r="D1" s="101"/>
      <c r="E1" s="101"/>
    </row>
    <row r="2" spans="1:6" ht="39">
      <c r="A2" s="144" t="s">
        <v>144</v>
      </c>
      <c r="B2" s="145" t="s">
        <v>257</v>
      </c>
      <c r="C2" s="145" t="s">
        <v>258</v>
      </c>
      <c r="D2" s="146" t="s">
        <v>259</v>
      </c>
      <c r="E2" s="145" t="s">
        <v>260</v>
      </c>
      <c r="F2" s="145" t="s">
        <v>333</v>
      </c>
    </row>
    <row r="3" spans="1:12" ht="12.75">
      <c r="A3" s="101" t="s">
        <v>261</v>
      </c>
      <c r="B3" s="100">
        <f>+Statement!F14</f>
        <v>19795940120.01</v>
      </c>
      <c r="C3" s="100">
        <f>+Statement!F23</f>
        <v>0</v>
      </c>
      <c r="D3" s="100">
        <f>+Statement!F26+Statement!F27</f>
        <v>406756000</v>
      </c>
      <c r="E3" s="100">
        <f aca="true" t="shared" si="0" ref="E3:E8">+B3-C3-D3</f>
        <v>19389184120.01</v>
      </c>
      <c r="F3" s="149">
        <f aca="true" t="shared" si="1" ref="F3:F8">+E3/$E$9</f>
        <v>0.514245322062872</v>
      </c>
      <c r="J3" s="100"/>
      <c r="L3" s="152"/>
    </row>
    <row r="4" spans="1:12" ht="12.75">
      <c r="A4" s="101" t="s">
        <v>219</v>
      </c>
      <c r="B4" s="100">
        <f>+Statement!F15</f>
        <v>8355717926.42</v>
      </c>
      <c r="C4" s="100">
        <f>+Statement!F22</f>
        <v>0</v>
      </c>
      <c r="D4" s="100">
        <f>+Statement!F28</f>
        <v>591964887.34</v>
      </c>
      <c r="E4" s="100">
        <f t="shared" si="0"/>
        <v>7763753039.08</v>
      </c>
      <c r="F4" s="149">
        <f t="shared" si="1"/>
        <v>0.20591241267743643</v>
      </c>
      <c r="J4" s="100"/>
      <c r="L4" s="152"/>
    </row>
    <row r="5" spans="1:12" ht="12.75">
      <c r="A5" s="101" t="s">
        <v>18</v>
      </c>
      <c r="B5" s="100">
        <f>+Statement!F16</f>
        <v>359314762.41</v>
      </c>
      <c r="C5" s="100">
        <v>0</v>
      </c>
      <c r="D5" s="100"/>
      <c r="E5" s="100">
        <f t="shared" si="0"/>
        <v>359314762.41</v>
      </c>
      <c r="F5" s="149">
        <f t="shared" si="1"/>
        <v>0.009529845844662571</v>
      </c>
      <c r="J5" s="100"/>
      <c r="L5" s="152"/>
    </row>
    <row r="6" spans="1:12" ht="12.75">
      <c r="A6" s="101" t="s">
        <v>262</v>
      </c>
      <c r="B6" s="100">
        <f>+Statement!F17</f>
        <v>3197406579.61</v>
      </c>
      <c r="C6" s="100">
        <v>0</v>
      </c>
      <c r="D6" s="100"/>
      <c r="E6" s="100">
        <f t="shared" si="0"/>
        <v>3197406579.61</v>
      </c>
      <c r="F6" s="149">
        <f t="shared" si="1"/>
        <v>0.0848025046397178</v>
      </c>
      <c r="J6" s="100"/>
      <c r="L6" s="152"/>
    </row>
    <row r="7" spans="1:12" ht="12.75">
      <c r="A7" s="101" t="s">
        <v>263</v>
      </c>
      <c r="B7" s="100">
        <f>+Statement!F18</f>
        <v>1090600623.93</v>
      </c>
      <c r="C7" s="100">
        <v>0</v>
      </c>
      <c r="D7" s="100"/>
      <c r="E7" s="100">
        <f t="shared" si="0"/>
        <v>1090600623.93</v>
      </c>
      <c r="F7" s="149">
        <f t="shared" si="1"/>
        <v>0.02892521240829616</v>
      </c>
      <c r="J7" s="100"/>
      <c r="L7" s="152"/>
    </row>
    <row r="8" spans="1:12" ht="12.75">
      <c r="A8" s="101" t="s">
        <v>264</v>
      </c>
      <c r="B8" s="100">
        <f>+Statement!F34+Statement!F40</f>
        <v>5903893519.91</v>
      </c>
      <c r="C8" s="100"/>
      <c r="D8" s="100"/>
      <c r="E8" s="100">
        <f t="shared" si="0"/>
        <v>5903893519.91</v>
      </c>
      <c r="F8" s="149">
        <f t="shared" si="1"/>
        <v>0.15658470236701508</v>
      </c>
      <c r="J8" s="100"/>
      <c r="L8" s="152"/>
    </row>
    <row r="9" spans="1:12" ht="12.75">
      <c r="A9" s="101" t="s">
        <v>27</v>
      </c>
      <c r="B9" s="100">
        <f>SUM(B3:B8)</f>
        <v>38702873532.29</v>
      </c>
      <c r="C9" s="100">
        <f>SUM(C3:C8)</f>
        <v>0</v>
      </c>
      <c r="D9" s="100">
        <f>SUM(D3:D8)</f>
        <v>998720887.34</v>
      </c>
      <c r="E9" s="100">
        <f>SUM(E3:E8)</f>
        <v>37704152644.95</v>
      </c>
      <c r="F9" s="150">
        <f>SUM(F3:F8)</f>
        <v>1</v>
      </c>
      <c r="J9" s="100"/>
      <c r="L9" s="152"/>
    </row>
    <row r="10" spans="1:6" ht="12.75">
      <c r="A10" s="101"/>
      <c r="B10" s="100"/>
      <c r="C10" s="100"/>
      <c r="D10" s="100"/>
      <c r="E10" s="100"/>
      <c r="F10" s="101"/>
    </row>
    <row r="11" spans="1:6" ht="12.75">
      <c r="A11" s="144" t="s">
        <v>145</v>
      </c>
      <c r="B11" s="100"/>
      <c r="C11" s="100"/>
      <c r="D11" s="100"/>
      <c r="E11" s="100"/>
      <c r="F11" s="101"/>
    </row>
    <row r="12" spans="1:6" ht="12.75">
      <c r="A12" s="101" t="s">
        <v>261</v>
      </c>
      <c r="B12" s="100">
        <f>+Statement!H14</f>
        <v>3666865114.62</v>
      </c>
      <c r="C12" s="100">
        <f>+Statement!H23</f>
        <v>0</v>
      </c>
      <c r="D12" s="100">
        <f>+Statement!H26+Statement!H27</f>
        <v>53251000</v>
      </c>
      <c r="E12" s="100">
        <f>+B12-C12-D12</f>
        <v>3613614114.62</v>
      </c>
      <c r="F12" s="149">
        <f>+E12/E$15</f>
        <v>0.7772283771664221</v>
      </c>
    </row>
    <row r="13" spans="1:6" ht="12.75">
      <c r="A13" s="101" t="s">
        <v>219</v>
      </c>
      <c r="B13" s="100">
        <f>+Statement!H15</f>
        <v>1112905406.27</v>
      </c>
      <c r="C13" s="100">
        <f>+Statement!H22</f>
        <v>0</v>
      </c>
      <c r="D13" s="100">
        <f>+Statement!H28</f>
        <v>78973357.07</v>
      </c>
      <c r="E13" s="100">
        <f>+B13-C13-D13</f>
        <v>1033932049.2</v>
      </c>
      <c r="F13" s="149">
        <f>+E13/E$15</f>
        <v>0.2223816110992179</v>
      </c>
    </row>
    <row r="14" spans="1:6" ht="12.75">
      <c r="A14" s="101" t="s">
        <v>264</v>
      </c>
      <c r="B14" s="100">
        <f>+Statement!H34+Statement!H40</f>
        <v>1813304.75</v>
      </c>
      <c r="C14" s="100"/>
      <c r="D14" s="100"/>
      <c r="E14" s="100">
        <f>+B14-C14-D14</f>
        <v>1813304.75</v>
      </c>
      <c r="F14" s="149">
        <f>+E14/E$15</f>
        <v>0.0003900117343599842</v>
      </c>
    </row>
    <row r="15" spans="1:6" ht="12.75">
      <c r="A15" s="101" t="s">
        <v>27</v>
      </c>
      <c r="B15" s="100">
        <f>SUM(B12:B14)</f>
        <v>4781583825.639999</v>
      </c>
      <c r="C15" s="100">
        <f>SUM(C12:C14)</f>
        <v>0</v>
      </c>
      <c r="D15" s="100">
        <f>SUM(D12:D14)</f>
        <v>132224357.07</v>
      </c>
      <c r="E15" s="100">
        <f>SUM(E12:E14)</f>
        <v>4649359468.57</v>
      </c>
      <c r="F15" s="150">
        <f>SUM(F12:F14)</f>
        <v>0.9999999999999999</v>
      </c>
    </row>
    <row r="16" spans="1:6" ht="12.75">
      <c r="A16" s="101"/>
      <c r="B16" s="100"/>
      <c r="C16" s="100"/>
      <c r="D16" s="100"/>
      <c r="E16" s="100"/>
      <c r="F16" s="101"/>
    </row>
    <row r="17" spans="1:6" ht="9" customHeight="1">
      <c r="A17" s="222" t="s">
        <v>326</v>
      </c>
      <c r="B17" s="223"/>
      <c r="C17" s="223"/>
      <c r="D17" s="223"/>
      <c r="E17" s="223"/>
      <c r="F17" s="101"/>
    </row>
    <row r="18" spans="1:6" ht="9" customHeight="1">
      <c r="A18" s="223"/>
      <c r="B18" s="223"/>
      <c r="C18" s="223"/>
      <c r="D18" s="223"/>
      <c r="E18" s="223"/>
      <c r="F18" s="101"/>
    </row>
    <row r="19" spans="5:6" ht="12.75">
      <c r="E19" s="147"/>
      <c r="F19" s="101"/>
    </row>
    <row r="20" spans="1:6" ht="12.75">
      <c r="A20" s="101" t="s">
        <v>261</v>
      </c>
      <c r="B20" s="100">
        <f aca="true" t="shared" si="2" ref="B20:D21">+B3+B12</f>
        <v>23462805234.629997</v>
      </c>
      <c r="C20" s="100">
        <f t="shared" si="2"/>
        <v>0</v>
      </c>
      <c r="D20" s="100">
        <f t="shared" si="2"/>
        <v>460007000</v>
      </c>
      <c r="E20" s="100">
        <f aca="true" t="shared" si="3" ref="E20:E25">+B20-C20-D20</f>
        <v>23002798234.629997</v>
      </c>
      <c r="F20" s="101"/>
    </row>
    <row r="21" spans="1:6" ht="12.75">
      <c r="A21" s="101" t="s">
        <v>219</v>
      </c>
      <c r="B21" s="100">
        <f t="shared" si="2"/>
        <v>9468623332.69</v>
      </c>
      <c r="C21" s="100">
        <f t="shared" si="2"/>
        <v>0</v>
      </c>
      <c r="D21" s="100">
        <f t="shared" si="2"/>
        <v>670938244.4100001</v>
      </c>
      <c r="E21" s="100">
        <f t="shared" si="3"/>
        <v>8797685088.28</v>
      </c>
      <c r="F21" s="101"/>
    </row>
    <row r="22" spans="1:6" ht="12.75">
      <c r="A22" s="101" t="s">
        <v>18</v>
      </c>
      <c r="B22" s="100">
        <f aca="true" t="shared" si="4" ref="B22:C24">+B5</f>
        <v>359314762.41</v>
      </c>
      <c r="C22" s="100">
        <f t="shared" si="4"/>
        <v>0</v>
      </c>
      <c r="D22" s="100"/>
      <c r="E22" s="100">
        <f t="shared" si="3"/>
        <v>359314762.41</v>
      </c>
      <c r="F22" s="101"/>
    </row>
    <row r="23" spans="1:6" ht="12.75">
      <c r="A23" s="101" t="s">
        <v>262</v>
      </c>
      <c r="B23" s="100">
        <f t="shared" si="4"/>
        <v>3197406579.61</v>
      </c>
      <c r="C23" s="100">
        <f t="shared" si="4"/>
        <v>0</v>
      </c>
      <c r="D23" s="100"/>
      <c r="E23" s="100">
        <f t="shared" si="3"/>
        <v>3197406579.61</v>
      </c>
      <c r="F23" s="101"/>
    </row>
    <row r="24" spans="1:6" ht="12.75">
      <c r="A24" s="101" t="s">
        <v>263</v>
      </c>
      <c r="B24" s="100">
        <f t="shared" si="4"/>
        <v>1090600623.93</v>
      </c>
      <c r="C24" s="100">
        <f t="shared" si="4"/>
        <v>0</v>
      </c>
      <c r="D24" s="100"/>
      <c r="E24" s="100">
        <f t="shared" si="3"/>
        <v>1090600623.93</v>
      </c>
      <c r="F24" s="101"/>
    </row>
    <row r="25" spans="1:6" ht="12.75">
      <c r="A25" s="101" t="s">
        <v>264</v>
      </c>
      <c r="B25" s="100">
        <f>+B8+B14</f>
        <v>5905706824.66</v>
      </c>
      <c r="C25" s="100">
        <f>+C8</f>
        <v>0</v>
      </c>
      <c r="D25" s="100"/>
      <c r="E25" s="100">
        <f t="shared" si="3"/>
        <v>5905706824.66</v>
      </c>
      <c r="F25" s="101"/>
    </row>
    <row r="26" spans="1:6" ht="12.75">
      <c r="A26" s="101" t="s">
        <v>27</v>
      </c>
      <c r="B26" s="100">
        <f>SUM(B20:B25)</f>
        <v>43484457357.92999</v>
      </c>
      <c r="C26" s="100">
        <f>SUM(C20:C25)</f>
        <v>0</v>
      </c>
      <c r="D26" s="100">
        <f>SUM(D20:D25)</f>
        <v>1130945244.41</v>
      </c>
      <c r="E26" s="100">
        <f>SUM(E20:E25)</f>
        <v>42353512113.51999</v>
      </c>
      <c r="F26" s="101"/>
    </row>
    <row r="31" spans="2:6" ht="12.75">
      <c r="B31" s="148"/>
      <c r="D31" s="100" t="s">
        <v>327</v>
      </c>
      <c r="E31" s="100">
        <f>+E20+E21</f>
        <v>31800483322.909996</v>
      </c>
      <c r="F31" s="147">
        <f>+E31/E33</f>
        <v>0.8724937776330138</v>
      </c>
    </row>
    <row r="32" spans="4:6" ht="12.75">
      <c r="D32" s="100" t="s">
        <v>328</v>
      </c>
      <c r="E32" s="100">
        <f>+E22+E23+E24</f>
        <v>4647321965.95</v>
      </c>
      <c r="F32" s="147">
        <f>+E32/E33</f>
        <v>0.12750622236698625</v>
      </c>
    </row>
    <row r="33" spans="4:5" ht="12.75">
      <c r="D33" s="100" t="s">
        <v>329</v>
      </c>
      <c r="E33" s="100">
        <f>+E31+E32</f>
        <v>36447805288.85999</v>
      </c>
    </row>
    <row r="34" spans="4:5" ht="12.75">
      <c r="D34" s="100"/>
      <c r="E34" s="100"/>
    </row>
    <row r="35" spans="4:5" ht="12.75">
      <c r="D35" s="100"/>
      <c r="E35" s="100"/>
    </row>
    <row r="36" spans="4:5" ht="12.75">
      <c r="D36" s="100"/>
      <c r="E36" s="100"/>
    </row>
    <row r="37" spans="4:5" ht="12.75">
      <c r="D37" s="100"/>
      <c r="E37" s="100"/>
    </row>
    <row r="38" spans="4:5" ht="12.75">
      <c r="D38" s="100"/>
      <c r="E38" s="100"/>
    </row>
    <row r="39" spans="4:5" ht="12.75">
      <c r="D39" s="100"/>
      <c r="E39" s="100"/>
    </row>
  </sheetData>
  <sheetProtection/>
  <mergeCells count="1">
    <mergeCell ref="A17:E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33203125" defaultRowHeight="9.75"/>
  <cols>
    <col min="1" max="1" width="34" style="0" customWidth="1"/>
    <col min="2" max="2" width="25" style="0" bestFit="1" customWidth="1"/>
    <col min="3" max="3" width="2.33203125" style="0" customWidth="1"/>
    <col min="4" max="4" width="25" style="0" bestFit="1" customWidth="1"/>
    <col min="5" max="5" width="12.33203125" style="0" customWidth="1"/>
    <col min="6" max="6" width="37" style="0" customWidth="1"/>
  </cols>
  <sheetData>
    <row r="1" spans="1:7" ht="12.75">
      <c r="A1" s="144" t="s">
        <v>335</v>
      </c>
      <c r="B1" s="101"/>
      <c r="C1" s="151"/>
      <c r="D1" s="53"/>
      <c r="E1" s="53"/>
      <c r="F1" s="53"/>
      <c r="G1" s="53"/>
    </row>
    <row r="2" spans="1:7" ht="12.75">
      <c r="A2" s="144"/>
      <c r="B2" s="101" t="s">
        <v>337</v>
      </c>
      <c r="C2" s="151"/>
      <c r="D2" s="101" t="s">
        <v>338</v>
      </c>
      <c r="E2" s="53"/>
      <c r="F2" s="53"/>
      <c r="G2" s="53"/>
    </row>
    <row r="3" spans="1:7" ht="63.75" customHeight="1">
      <c r="A3" s="144" t="s">
        <v>144</v>
      </c>
      <c r="B3" s="145" t="s">
        <v>377</v>
      </c>
      <c r="C3" s="151"/>
      <c r="D3" s="145" t="s">
        <v>377</v>
      </c>
      <c r="E3" s="53"/>
      <c r="F3" s="53"/>
      <c r="G3" s="53"/>
    </row>
    <row r="4" spans="1:7" ht="12.75">
      <c r="A4" s="101" t="s">
        <v>261</v>
      </c>
      <c r="B4" s="100">
        <f>+'Net Receipts'!E3</f>
        <v>19389184120.01</v>
      </c>
      <c r="C4" s="151"/>
      <c r="D4" s="100">
        <f>12935703000-844000-239794000</f>
        <v>12695065000</v>
      </c>
      <c r="E4" s="53"/>
      <c r="F4" s="152">
        <f aca="true" t="shared" si="0" ref="F4:F10">(B4-D4)/D4</f>
        <v>0.5273008936945182</v>
      </c>
      <c r="G4" s="53"/>
    </row>
    <row r="5" spans="1:7" ht="12.75">
      <c r="A5" s="101" t="s">
        <v>219</v>
      </c>
      <c r="B5" s="100">
        <f>+'Net Receipts'!E4</f>
        <v>7763753039.08</v>
      </c>
      <c r="C5" s="151"/>
      <c r="D5" s="100">
        <f>5246569000-320797000</f>
        <v>4925772000</v>
      </c>
      <c r="E5" s="53"/>
      <c r="F5" s="152">
        <f t="shared" si="0"/>
        <v>0.5761494927252012</v>
      </c>
      <c r="G5" s="53"/>
    </row>
    <row r="6" spans="1:7" ht="12.75">
      <c r="A6" s="101" t="s">
        <v>18</v>
      </c>
      <c r="B6" s="100">
        <f>+'Net Receipts'!E5</f>
        <v>359314762.41</v>
      </c>
      <c r="C6" s="151"/>
      <c r="D6" s="100">
        <f>+'[1]Net Receipts'!$E$5</f>
        <v>244111000</v>
      </c>
      <c r="E6" s="53"/>
      <c r="F6" s="152">
        <f t="shared" si="0"/>
        <v>0.4719318769330347</v>
      </c>
      <c r="G6" s="169" t="s">
        <v>372</v>
      </c>
    </row>
    <row r="7" spans="1:7" ht="12.75">
      <c r="A7" s="101" t="s">
        <v>262</v>
      </c>
      <c r="B7" s="100">
        <f>+'Net Receipts'!E6</f>
        <v>3197406579.61</v>
      </c>
      <c r="C7" s="151"/>
      <c r="D7" s="100">
        <v>1295293000</v>
      </c>
      <c r="E7" s="53"/>
      <c r="F7" s="152">
        <f t="shared" si="0"/>
        <v>1.4684813240015966</v>
      </c>
      <c r="G7" s="169" t="s">
        <v>373</v>
      </c>
    </row>
    <row r="8" spans="1:7" ht="12.75">
      <c r="A8" s="101" t="s">
        <v>263</v>
      </c>
      <c r="B8" s="100">
        <f>+'Net Receipts'!E7</f>
        <v>1090600623.93</v>
      </c>
      <c r="C8" s="151"/>
      <c r="D8" s="100">
        <v>341918000</v>
      </c>
      <c r="E8" s="53"/>
      <c r="F8" s="152">
        <f t="shared" si="0"/>
        <v>2.1896554844436387</v>
      </c>
      <c r="G8" s="169" t="s">
        <v>339</v>
      </c>
    </row>
    <row r="9" spans="1:7" ht="12.75">
      <c r="A9" s="101" t="s">
        <v>264</v>
      </c>
      <c r="B9" s="100">
        <f>+'Net Receipts'!E8</f>
        <v>5903893519.91</v>
      </c>
      <c r="C9" s="151"/>
      <c r="D9" s="100">
        <f>9988632.51+12790031.95</f>
        <v>22778664.46</v>
      </c>
      <c r="E9" s="53"/>
      <c r="F9" s="152">
        <f t="shared" si="0"/>
        <v>258.18523582791295</v>
      </c>
      <c r="G9" s="53"/>
    </row>
    <row r="10" spans="1:7" ht="12.75">
      <c r="A10" s="101" t="s">
        <v>27</v>
      </c>
      <c r="B10" s="100">
        <f>SUM(B4:B9)</f>
        <v>37704152644.95</v>
      </c>
      <c r="C10" s="151"/>
      <c r="D10" s="100">
        <f>SUM(D4:D9)</f>
        <v>19524937664.46</v>
      </c>
      <c r="E10" s="53"/>
      <c r="F10" s="152">
        <f t="shared" si="0"/>
        <v>0.9310767231580188</v>
      </c>
      <c r="G10" s="53"/>
    </row>
    <row r="11" spans="1:7" ht="12.75">
      <c r="A11" s="101"/>
      <c r="B11" s="100"/>
      <c r="C11" s="151"/>
      <c r="D11" s="53"/>
      <c r="E11" s="53"/>
      <c r="F11" s="53"/>
      <c r="G11" s="53"/>
    </row>
    <row r="12" spans="1:7" ht="12.75">
      <c r="A12" s="144"/>
      <c r="B12" s="100"/>
      <c r="C12" s="151"/>
      <c r="D12" s="53"/>
      <c r="E12" s="53"/>
      <c r="F12" s="53"/>
      <c r="G12" s="53"/>
    </row>
    <row r="13" spans="1:7" ht="12.75">
      <c r="A13" s="101"/>
      <c r="B13" s="100"/>
      <c r="C13" s="151"/>
      <c r="D13" s="53"/>
      <c r="E13" s="53"/>
      <c r="F13" s="53"/>
      <c r="G13" s="53"/>
    </row>
    <row r="14" spans="1:18" ht="15">
      <c r="A14" s="154" t="s">
        <v>370</v>
      </c>
      <c r="B14" s="153"/>
      <c r="C14" s="153"/>
      <c r="D14" s="153"/>
      <c r="H14" s="155"/>
      <c r="I14" s="155"/>
      <c r="J14" s="155"/>
      <c r="R14" s="40"/>
    </row>
    <row r="15" spans="1:18" ht="14.25">
      <c r="A15" s="155" t="s">
        <v>340</v>
      </c>
      <c r="H15" s="155"/>
      <c r="I15" s="155"/>
      <c r="J15" s="155"/>
      <c r="R15" s="40"/>
    </row>
    <row r="16" spans="1:18" ht="43.5" thickBot="1">
      <c r="A16" s="156"/>
      <c r="B16" s="157" t="s">
        <v>371</v>
      </c>
      <c r="C16" s="157"/>
      <c r="D16" s="157" t="s">
        <v>341</v>
      </c>
      <c r="E16" s="158" t="s">
        <v>342</v>
      </c>
      <c r="F16" s="155"/>
      <c r="G16" s="155"/>
      <c r="H16" s="155">
        <v>2010</v>
      </c>
      <c r="I16" s="155">
        <v>2011</v>
      </c>
      <c r="J16" s="168" t="s">
        <v>343</v>
      </c>
      <c r="K16">
        <v>2012</v>
      </c>
      <c r="L16" s="168" t="s">
        <v>343</v>
      </c>
      <c r="R16" s="40"/>
    </row>
    <row r="17" spans="1:18" ht="14.25">
      <c r="A17" s="160" t="s">
        <v>344</v>
      </c>
      <c r="B17" s="161">
        <v>170009</v>
      </c>
      <c r="C17" s="161">
        <v>103528</v>
      </c>
      <c r="D17" s="161">
        <v>170009</v>
      </c>
      <c r="E17" s="162"/>
      <c r="F17" s="155"/>
      <c r="G17" s="155"/>
      <c r="H17" s="159" t="s">
        <v>345</v>
      </c>
      <c r="I17" s="159" t="s">
        <v>345</v>
      </c>
      <c r="J17" s="159" t="s">
        <v>346</v>
      </c>
      <c r="K17" s="159" t="s">
        <v>345</v>
      </c>
      <c r="L17" s="159" t="s">
        <v>346</v>
      </c>
      <c r="R17" s="40"/>
    </row>
    <row r="18" spans="1:18" ht="14.25">
      <c r="A18" s="160" t="s">
        <v>347</v>
      </c>
      <c r="B18" s="161">
        <v>178551</v>
      </c>
      <c r="C18" s="161">
        <v>113689</v>
      </c>
      <c r="D18" s="161">
        <v>178551</v>
      </c>
      <c r="E18" s="162">
        <f aca="true" t="shared" si="1" ref="E18:E31">(D18-D17)/D17</f>
        <v>0.05024439882594451</v>
      </c>
      <c r="F18" s="155"/>
      <c r="G18" s="155" t="s">
        <v>348</v>
      </c>
      <c r="H18" s="155">
        <v>7387</v>
      </c>
      <c r="I18" s="163">
        <v>9236</v>
      </c>
      <c r="J18" s="162">
        <f aca="true" t="shared" si="2" ref="J18:J30">(I18-H18)/H18</f>
        <v>0.25030458914308923</v>
      </c>
      <c r="K18" s="163">
        <v>14119</v>
      </c>
      <c r="L18" s="162">
        <f>(K18-I18)/I18</f>
        <v>0.5286920744911217</v>
      </c>
      <c r="R18" s="40"/>
    </row>
    <row r="19" spans="1:18" ht="14.25">
      <c r="A19" s="160" t="s">
        <v>349</v>
      </c>
      <c r="B19" s="161">
        <v>209483</v>
      </c>
      <c r="C19" s="161">
        <v>114665</v>
      </c>
      <c r="D19" s="161">
        <v>209483</v>
      </c>
      <c r="E19" s="162">
        <f t="shared" si="1"/>
        <v>0.1732390185437214</v>
      </c>
      <c r="F19" s="155"/>
      <c r="G19" s="155" t="s">
        <v>350</v>
      </c>
      <c r="H19" s="155">
        <v>7628</v>
      </c>
      <c r="I19" s="163">
        <v>9712</v>
      </c>
      <c r="J19" s="162">
        <f t="shared" si="2"/>
        <v>0.2732039853172522</v>
      </c>
      <c r="K19" s="163">
        <v>15418</v>
      </c>
      <c r="L19" s="162">
        <f>(K19-I19)/I19</f>
        <v>0.5875205930807249</v>
      </c>
      <c r="R19" s="40"/>
    </row>
    <row r="20" spans="1:18" ht="14.25">
      <c r="A20" s="160" t="s">
        <v>351</v>
      </c>
      <c r="B20" s="161">
        <v>262316</v>
      </c>
      <c r="C20" s="161">
        <v>130983</v>
      </c>
      <c r="D20" s="161">
        <v>262316</v>
      </c>
      <c r="E20" s="162">
        <f t="shared" si="1"/>
        <v>0.25220662297179247</v>
      </c>
      <c r="F20" s="155"/>
      <c r="G20" s="155" t="s">
        <v>352</v>
      </c>
      <c r="H20" s="155">
        <v>9025</v>
      </c>
      <c r="I20" s="163">
        <v>13010</v>
      </c>
      <c r="J20" s="162">
        <f t="shared" si="2"/>
        <v>0.44155124653739614</v>
      </c>
      <c r="K20" s="163">
        <v>17308</v>
      </c>
      <c r="L20" s="162">
        <f>(K20-I20)/I20</f>
        <v>0.3303612605687932</v>
      </c>
      <c r="R20" s="40"/>
    </row>
    <row r="21" spans="1:18" ht="14.25">
      <c r="A21" s="160" t="s">
        <v>353</v>
      </c>
      <c r="B21" s="161">
        <v>211507</v>
      </c>
      <c r="C21" s="161">
        <v>122614</v>
      </c>
      <c r="D21" s="161">
        <v>211507</v>
      </c>
      <c r="E21" s="162">
        <f t="shared" si="1"/>
        <v>-0.19369386541423322</v>
      </c>
      <c r="F21" s="155"/>
      <c r="G21" s="155" t="s">
        <v>354</v>
      </c>
      <c r="H21" s="155">
        <v>8627</v>
      </c>
      <c r="I21" s="163">
        <v>12173</v>
      </c>
      <c r="J21" s="162">
        <f t="shared" si="2"/>
        <v>0.4110351222904834</v>
      </c>
      <c r="R21" s="40"/>
    </row>
    <row r="22" spans="1:18" ht="14.25">
      <c r="A22" s="160" t="s">
        <v>355</v>
      </c>
      <c r="B22" s="161">
        <v>139614</v>
      </c>
      <c r="C22" s="161">
        <v>91651</v>
      </c>
      <c r="D22" s="161">
        <v>139614</v>
      </c>
      <c r="E22" s="162">
        <f t="shared" si="1"/>
        <v>-0.3399083718269372</v>
      </c>
      <c r="F22" s="155"/>
      <c r="G22" s="155" t="s">
        <v>287</v>
      </c>
      <c r="H22" s="155">
        <v>7895</v>
      </c>
      <c r="I22" s="163">
        <v>13290</v>
      </c>
      <c r="J22" s="162">
        <f t="shared" si="2"/>
        <v>0.6833438885370487</v>
      </c>
      <c r="R22" s="40"/>
    </row>
    <row r="23" spans="1:18" ht="14.25">
      <c r="A23" s="160" t="s">
        <v>356</v>
      </c>
      <c r="B23" s="161">
        <v>146031</v>
      </c>
      <c r="C23" s="161">
        <v>69328</v>
      </c>
      <c r="D23" s="161">
        <v>146031</v>
      </c>
      <c r="E23" s="162">
        <f t="shared" si="1"/>
        <v>0.04596243929691865</v>
      </c>
      <c r="F23" s="155"/>
      <c r="G23" s="155" t="s">
        <v>357</v>
      </c>
      <c r="H23" s="155">
        <v>8896</v>
      </c>
      <c r="I23" s="163">
        <v>14647</v>
      </c>
      <c r="J23" s="162">
        <f t="shared" si="2"/>
        <v>0.6464703237410072</v>
      </c>
      <c r="R23" s="40"/>
    </row>
    <row r="24" spans="1:18" ht="14.25">
      <c r="A24" s="160" t="s">
        <v>358</v>
      </c>
      <c r="B24" s="161">
        <v>141964</v>
      </c>
      <c r="C24" s="161">
        <v>66789</v>
      </c>
      <c r="D24" s="161">
        <v>141964</v>
      </c>
      <c r="E24" s="162">
        <f t="shared" si="1"/>
        <v>-0.02785025097410824</v>
      </c>
      <c r="F24" s="155"/>
      <c r="G24" s="155" t="s">
        <v>359</v>
      </c>
      <c r="H24" s="155">
        <v>9589</v>
      </c>
      <c r="I24" s="163">
        <v>13163</v>
      </c>
      <c r="J24" s="162">
        <f t="shared" si="2"/>
        <v>0.37271874022317236</v>
      </c>
      <c r="R24" s="40"/>
    </row>
    <row r="25" spans="1:18" ht="14.25">
      <c r="A25" s="160" t="s">
        <v>360</v>
      </c>
      <c r="B25" s="161">
        <v>203197</v>
      </c>
      <c r="C25" s="161">
        <v>75263</v>
      </c>
      <c r="D25" s="161">
        <v>203197</v>
      </c>
      <c r="E25" s="162">
        <f t="shared" si="1"/>
        <v>0.4313276605336564</v>
      </c>
      <c r="F25" s="155"/>
      <c r="G25" s="155" t="s">
        <v>361</v>
      </c>
      <c r="H25" s="155">
        <v>8834</v>
      </c>
      <c r="I25" s="163">
        <v>15085</v>
      </c>
      <c r="J25" s="162">
        <f t="shared" si="2"/>
        <v>0.7076069730586371</v>
      </c>
      <c r="R25" s="40"/>
    </row>
    <row r="26" spans="1:18" ht="14.25">
      <c r="A26" s="160" t="s">
        <v>362</v>
      </c>
      <c r="B26" s="161">
        <v>282792</v>
      </c>
      <c r="C26" s="161">
        <v>88858</v>
      </c>
      <c r="D26" s="161">
        <v>282792</v>
      </c>
      <c r="E26" s="162">
        <f t="shared" si="1"/>
        <v>0.3917134603365207</v>
      </c>
      <c r="F26" s="155"/>
      <c r="G26" s="155" t="s">
        <v>363</v>
      </c>
      <c r="H26" s="155">
        <v>9402</v>
      </c>
      <c r="I26" s="163">
        <v>15937</v>
      </c>
      <c r="J26" s="164">
        <f t="shared" si="2"/>
        <v>0.6950648798128057</v>
      </c>
      <c r="R26" s="40"/>
    </row>
    <row r="27" spans="1:18" ht="14.25">
      <c r="A27" s="160" t="s">
        <v>364</v>
      </c>
      <c r="B27" s="161">
        <v>284008</v>
      </c>
      <c r="C27" s="161">
        <v>90792</v>
      </c>
      <c r="D27" s="161">
        <v>284008</v>
      </c>
      <c r="E27" s="162">
        <f t="shared" si="1"/>
        <v>0.004299980197459617</v>
      </c>
      <c r="F27" s="155"/>
      <c r="G27" s="155" t="s">
        <v>336</v>
      </c>
      <c r="H27" s="155">
        <v>8714</v>
      </c>
      <c r="I27" s="163">
        <v>17424</v>
      </c>
      <c r="J27" s="164">
        <f t="shared" si="2"/>
        <v>0.9995409685563461</v>
      </c>
      <c r="R27" s="40"/>
    </row>
    <row r="28" spans="1:18" ht="14.25">
      <c r="A28" s="160" t="s">
        <v>365</v>
      </c>
      <c r="B28" s="161">
        <v>150965</v>
      </c>
      <c r="C28" s="161">
        <v>70426</v>
      </c>
      <c r="D28" s="161">
        <v>150965</v>
      </c>
      <c r="E28" s="162">
        <f t="shared" si="1"/>
        <v>-0.468448071885299</v>
      </c>
      <c r="F28" s="155"/>
      <c r="G28" s="155" t="s">
        <v>366</v>
      </c>
      <c r="H28" s="155">
        <v>9614</v>
      </c>
      <c r="I28" s="163">
        <f>+I30-I18-I19-I20-I21-I22-I23-I24-I25-I26-I27-I29</f>
        <v>16742</v>
      </c>
      <c r="J28" s="164">
        <f t="shared" si="2"/>
        <v>0.7414187643020596</v>
      </c>
      <c r="R28" s="40"/>
    </row>
    <row r="29" spans="1:18" ht="14.25">
      <c r="A29" s="160" t="s">
        <v>367</v>
      </c>
      <c r="B29" s="161">
        <v>133473</v>
      </c>
      <c r="C29" s="161">
        <v>48880</v>
      </c>
      <c r="D29" s="161">
        <v>133473</v>
      </c>
      <c r="E29" s="162">
        <f t="shared" si="1"/>
        <v>-0.11586791640446462</v>
      </c>
      <c r="F29" s="155"/>
      <c r="G29" s="155" t="s">
        <v>368</v>
      </c>
      <c r="H29" s="155">
        <v>11742</v>
      </c>
      <c r="I29" s="163">
        <v>20939</v>
      </c>
      <c r="J29" s="164">
        <f t="shared" si="2"/>
        <v>0.7832566854028274</v>
      </c>
      <c r="R29" s="40"/>
    </row>
    <row r="30" spans="1:18" ht="14.25">
      <c r="A30" s="160" t="s">
        <v>369</v>
      </c>
      <c r="B30" s="161">
        <v>94798</v>
      </c>
      <c r="C30" s="161">
        <v>39087</v>
      </c>
      <c r="D30" s="161">
        <v>94798</v>
      </c>
      <c r="E30" s="162">
        <f t="shared" si="1"/>
        <v>-0.289758977471099</v>
      </c>
      <c r="F30" s="155"/>
      <c r="G30" s="155" t="s">
        <v>27</v>
      </c>
      <c r="H30" s="155">
        <v>107152</v>
      </c>
      <c r="I30" s="163">
        <v>171358</v>
      </c>
      <c r="J30" s="164">
        <f t="shared" si="2"/>
        <v>0.5992048678512767</v>
      </c>
      <c r="R30" s="40"/>
    </row>
    <row r="31" spans="1:18" ht="14.25">
      <c r="A31" s="165">
        <v>2010</v>
      </c>
      <c r="B31" s="166">
        <v>107152</v>
      </c>
      <c r="C31" s="155"/>
      <c r="D31" s="166">
        <v>107152</v>
      </c>
      <c r="E31" s="162">
        <f t="shared" si="1"/>
        <v>0.13031920504651998</v>
      </c>
      <c r="F31" s="155"/>
      <c r="G31" s="155"/>
      <c r="H31" s="155"/>
      <c r="I31" s="167"/>
      <c r="J31" s="164"/>
      <c r="R31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23" sqref="A23:IV23"/>
    </sheetView>
  </sheetViews>
  <sheetFormatPr defaultColWidth="9.33203125" defaultRowHeight="9.75"/>
  <cols>
    <col min="1" max="1" width="47.16015625" style="0" customWidth="1"/>
    <col min="2" max="2" width="27.16015625" style="0" bestFit="1" customWidth="1"/>
    <col min="3" max="3" width="25" style="0" bestFit="1" customWidth="1"/>
    <col min="4" max="4" width="28.16015625" style="0" bestFit="1" customWidth="1"/>
    <col min="6" max="6" width="26.66015625" style="0" bestFit="1" customWidth="1"/>
    <col min="7" max="7" width="10.83203125" style="0" bestFit="1" customWidth="1"/>
    <col min="9" max="10" width="28.16015625" style="0" bestFit="1" customWidth="1"/>
  </cols>
  <sheetData>
    <row r="1" spans="1:19" ht="15">
      <c r="A1" s="187" t="s">
        <v>384</v>
      </c>
      <c r="B1" s="187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">
      <c r="A2" s="183" t="s">
        <v>399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>
      <c r="A3" s="187" t="s">
        <v>144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5">
      <c r="A4" s="183"/>
      <c r="B4" s="183" t="s">
        <v>257</v>
      </c>
      <c r="C4" s="183" t="s">
        <v>386</v>
      </c>
      <c r="D4" s="183" t="s">
        <v>387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5">
      <c r="A5" s="183" t="s">
        <v>391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ht="15">
      <c r="A6" s="186" t="s">
        <v>218</v>
      </c>
      <c r="B6" s="185">
        <f>+Statement!F14</f>
        <v>19795940120.01</v>
      </c>
      <c r="C6" s="185">
        <f>-Statement!F26-Statement!F27</f>
        <v>-406756000</v>
      </c>
      <c r="D6" s="185">
        <f>+B6+C6</f>
        <v>19389184120.01</v>
      </c>
      <c r="E6" s="185"/>
      <c r="F6" s="185"/>
      <c r="G6" s="188"/>
      <c r="H6" s="185"/>
      <c r="I6" s="185"/>
      <c r="J6" s="185"/>
      <c r="K6" s="188"/>
      <c r="L6" s="183"/>
      <c r="M6" s="183"/>
      <c r="N6" s="183"/>
      <c r="O6" s="183"/>
      <c r="P6" s="183"/>
      <c r="Q6" s="183"/>
      <c r="R6" s="183"/>
      <c r="S6" s="183"/>
    </row>
    <row r="7" spans="1:19" ht="15">
      <c r="A7" s="186" t="s">
        <v>385</v>
      </c>
      <c r="B7" s="185">
        <f>+Statement!F15</f>
        <v>8355717926.42</v>
      </c>
      <c r="C7" s="185">
        <f>-Statement!F28</f>
        <v>-591964887.34</v>
      </c>
      <c r="D7" s="185">
        <f>+B7+C7</f>
        <v>7763753039.08</v>
      </c>
      <c r="E7" s="185"/>
      <c r="F7" s="185"/>
      <c r="G7" s="188"/>
      <c r="H7" s="185"/>
      <c r="I7" s="185"/>
      <c r="J7" s="185"/>
      <c r="K7" s="183"/>
      <c r="L7" s="183"/>
      <c r="M7" s="183"/>
      <c r="N7" s="183"/>
      <c r="O7" s="183"/>
      <c r="P7" s="183"/>
      <c r="Q7" s="183"/>
      <c r="R7" s="183"/>
      <c r="S7" s="183"/>
    </row>
    <row r="8" spans="1:19" ht="15">
      <c r="A8" s="186" t="s">
        <v>18</v>
      </c>
      <c r="B8" s="185">
        <f>+Statement!F16</f>
        <v>359314762.41</v>
      </c>
      <c r="C8" s="185">
        <v>0</v>
      </c>
      <c r="D8" s="185">
        <f>+B8+C8</f>
        <v>359314762.41</v>
      </c>
      <c r="E8" s="185"/>
      <c r="F8" s="185"/>
      <c r="G8" s="188"/>
      <c r="H8" s="185"/>
      <c r="I8" s="185"/>
      <c r="J8" s="185"/>
      <c r="K8" s="183"/>
      <c r="L8" s="183"/>
      <c r="M8" s="183"/>
      <c r="N8" s="183"/>
      <c r="O8" s="183"/>
      <c r="P8" s="183"/>
      <c r="Q8" s="183"/>
      <c r="R8" s="183"/>
      <c r="S8" s="183"/>
    </row>
    <row r="9" spans="1:19" ht="15">
      <c r="A9" s="186" t="s">
        <v>20</v>
      </c>
      <c r="B9" s="185">
        <f>+Statement!F17</f>
        <v>3197406579.61</v>
      </c>
      <c r="C9" s="185">
        <v>0</v>
      </c>
      <c r="D9" s="185">
        <f>+B9+C9</f>
        <v>3197406579.61</v>
      </c>
      <c r="E9" s="185"/>
      <c r="F9" s="185"/>
      <c r="G9" s="188"/>
      <c r="H9" s="185"/>
      <c r="I9" s="185"/>
      <c r="J9" s="185"/>
      <c r="K9" s="183"/>
      <c r="L9" s="183"/>
      <c r="M9" s="183"/>
      <c r="N9" s="183"/>
      <c r="O9" s="183"/>
      <c r="P9" s="183"/>
      <c r="Q9" s="183"/>
      <c r="R9" s="183"/>
      <c r="S9" s="183"/>
    </row>
    <row r="10" spans="1:19" ht="15">
      <c r="A10" s="186" t="s">
        <v>390</v>
      </c>
      <c r="B10" s="185">
        <f>+Statement!F18</f>
        <v>1090600623.93</v>
      </c>
      <c r="C10" s="185">
        <v>0</v>
      </c>
      <c r="D10" s="185">
        <f>+B10+C10</f>
        <v>1090600623.93</v>
      </c>
      <c r="E10" s="185"/>
      <c r="F10" s="185"/>
      <c r="G10" s="188"/>
      <c r="H10" s="185"/>
      <c r="I10" s="185"/>
      <c r="J10" s="185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86" t="s">
        <v>23</v>
      </c>
      <c r="B11" s="185">
        <f>SUM(B6:B10)</f>
        <v>32798980012.38</v>
      </c>
      <c r="C11" s="184">
        <f>SUM(C6:C10)</f>
        <v>-998720887.34</v>
      </c>
      <c r="D11" s="184">
        <f>SUM(D6:D10)</f>
        <v>31800259125.039997</v>
      </c>
      <c r="E11" s="185"/>
      <c r="F11" s="184"/>
      <c r="G11" s="188"/>
      <c r="H11" s="185"/>
      <c r="I11" s="185"/>
      <c r="J11" s="185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ht="15">
      <c r="A12" s="183"/>
      <c r="B12" s="185"/>
      <c r="C12" s="185"/>
      <c r="D12" s="185"/>
      <c r="E12" s="185"/>
      <c r="F12" s="185"/>
      <c r="G12" s="185"/>
      <c r="H12" s="185"/>
      <c r="I12" s="185"/>
      <c r="J12" s="185"/>
      <c r="K12" s="183"/>
      <c r="L12" s="183"/>
      <c r="M12" s="183"/>
      <c r="N12" s="183"/>
      <c r="O12" s="183"/>
      <c r="P12" s="183"/>
      <c r="Q12" s="183"/>
      <c r="R12" s="183"/>
      <c r="S12" s="183"/>
    </row>
    <row r="13" spans="1:19" ht="15">
      <c r="A13" s="183" t="s">
        <v>315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3"/>
      <c r="L13" s="183"/>
      <c r="M13" s="183"/>
      <c r="N13" s="183"/>
      <c r="O13" s="183"/>
      <c r="P13" s="183"/>
      <c r="Q13" s="183"/>
      <c r="R13" s="183"/>
      <c r="S13" s="183"/>
    </row>
    <row r="14" spans="1:19" ht="15">
      <c r="A14" s="186" t="s">
        <v>392</v>
      </c>
      <c r="B14" s="185">
        <f>+Statement!F32</f>
        <v>4580228.22</v>
      </c>
      <c r="C14" s="185">
        <v>0</v>
      </c>
      <c r="D14" s="185">
        <f>+B14+C14</f>
        <v>4580228.22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19" ht="15">
      <c r="A15" s="186" t="s">
        <v>388</v>
      </c>
      <c r="B15" s="185">
        <f>+Statement!F33</f>
        <v>59013</v>
      </c>
      <c r="C15" s="185">
        <v>0</v>
      </c>
      <c r="D15" s="185">
        <f>+B15+C15</f>
        <v>59013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ht="15">
      <c r="A16" s="183" t="s">
        <v>397</v>
      </c>
      <c r="B16" s="185">
        <f>SUM(B14:B15)</f>
        <v>4639241.22</v>
      </c>
      <c r="C16" s="185">
        <f>SUM(C14:C15)</f>
        <v>0</v>
      </c>
      <c r="D16" s="185">
        <f>+B16+C16</f>
        <v>4639241.22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ht="15">
      <c r="A17" s="183"/>
      <c r="B17" s="185"/>
      <c r="C17" s="185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ht="15">
      <c r="A18" s="183" t="s">
        <v>242</v>
      </c>
      <c r="B18" s="185"/>
      <c r="C18" s="185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ht="15">
      <c r="A19" s="186" t="s">
        <v>393</v>
      </c>
      <c r="B19" s="185">
        <f>+Statement!F36</f>
        <v>17634676.69</v>
      </c>
      <c r="C19" s="185">
        <v>0</v>
      </c>
      <c r="D19" s="185">
        <f>+B19+C19</f>
        <v>17634676.69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ht="15">
      <c r="A20" s="186" t="s">
        <v>389</v>
      </c>
      <c r="B20" s="185">
        <f>+Statement!F37</f>
        <v>-2180398</v>
      </c>
      <c r="C20" s="185">
        <v>0</v>
      </c>
      <c r="D20" s="185">
        <f>+B20+C20</f>
        <v>-2180398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15">
      <c r="A21" s="186" t="s">
        <v>394</v>
      </c>
      <c r="B21" s="185">
        <f>+Statement!F38</f>
        <v>0</v>
      </c>
      <c r="C21" s="185">
        <v>0</v>
      </c>
      <c r="D21" s="185">
        <f>+B21+C21</f>
        <v>0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ht="15">
      <c r="A22" s="186" t="s">
        <v>395</v>
      </c>
      <c r="B22" s="185">
        <f>+Statement!F39</f>
        <v>5883800000</v>
      </c>
      <c r="C22" s="185">
        <v>0</v>
      </c>
      <c r="D22" s="185">
        <f>+B22+C22</f>
        <v>5883800000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ht="15">
      <c r="A23" s="186" t="s">
        <v>396</v>
      </c>
      <c r="B23" s="185">
        <f>SUM(B19:B22)</f>
        <v>5899254278.69</v>
      </c>
      <c r="C23" s="185">
        <f>SUM(C19:C22)</f>
        <v>0</v>
      </c>
      <c r="D23" s="185">
        <f>SUM(D19:D22)</f>
        <v>5899254278.69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 ht="15">
      <c r="A24" s="183"/>
      <c r="B24" s="185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ht="15">
      <c r="A25" s="183" t="s">
        <v>398</v>
      </c>
      <c r="B25" s="185">
        <f>+B11+B16+B23</f>
        <v>38702873532.29</v>
      </c>
      <c r="C25" s="184">
        <f>+C11+C16+C23</f>
        <v>-998720887.34</v>
      </c>
      <c r="D25" s="185">
        <f>+B25+C25</f>
        <v>37704152644.950005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ht="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ht="1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ht="1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ht="1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ht="1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ht="1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19" ht="1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1:19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ht="1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ht="1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ht="1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19" ht="1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</row>
    <row r="39" spans="1:19" ht="1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</row>
    <row r="40" spans="1:19" ht="1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ht="1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</row>
    <row r="42" spans="1:19" ht="1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ht="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 ht="1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</row>
    <row r="45" spans="1:19" ht="1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</row>
    <row r="46" spans="1:19" ht="1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1:19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19" ht="1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1:19" ht="1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ht="1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1:19" ht="1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1:19" ht="1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1:19" ht="1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1:19" ht="1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1:19" ht="1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HPLS-10, 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HTF STATUS</dc:title>
  <dc:subject/>
  <dc:creator>Carolyn Sue Edwards</dc:creator>
  <cp:keywords/>
  <dc:description>Based on final unaudited statement from BPD and downloads from STAR on October 24, 2007.  Revised November 30, 2007 to correct 60-cent error in BLM child account.</dc:description>
  <cp:lastModifiedBy>USDOT_User</cp:lastModifiedBy>
  <cp:lastPrinted>2013-11-05T20:15:17Z</cp:lastPrinted>
  <dcterms:created xsi:type="dcterms:W3CDTF">2001-01-16T12:58:29Z</dcterms:created>
  <dcterms:modified xsi:type="dcterms:W3CDTF">2014-10-20T14:17:55Z</dcterms:modified>
  <cp:category/>
  <cp:version/>
  <cp:contentType/>
  <cp:contentStatus/>
</cp:coreProperties>
</file>