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60" windowWidth="5250" windowHeight="4755" activeTab="0"/>
  </bookViews>
  <sheets>
    <sheet name="Statement" sheetId="1" r:id="rId1"/>
    <sheet name="HA Operation" sheetId="2" state="hidden" r:id="rId2"/>
    <sheet name="Net Receipts" sheetId="3" state="hidden" r:id="rId3"/>
    <sheet name="Sheet1" sheetId="4" state="hidden" r:id="rId4"/>
  </sheets>
  <externalReferences>
    <externalReference r:id="rId7"/>
  </externalReferences>
  <definedNames>
    <definedName name="_xlnm.Print_Area" localSheetId="0">'Statement'!$A$1:$J$82</definedName>
  </definedNames>
  <calcPr fullCalcOnLoad="1"/>
</workbook>
</file>

<file path=xl/sharedStrings.xml><?xml version="1.0" encoding="utf-8"?>
<sst xmlns="http://schemas.openxmlformats.org/spreadsheetml/2006/main" count="296" uniqueCount="175">
  <si>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</si>
  <si>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</si>
  <si>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</si>
  <si>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</si>
  <si>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</si>
  <si>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</si>
  <si>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</si>
  <si>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</si>
  <si>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</si>
  <si>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II. </t>
  </si>
  <si>
    <t>Receipts:</t>
  </si>
  <si>
    <t xml:space="preserve">A. </t>
  </si>
  <si>
    <t xml:space="preserve">1. </t>
  </si>
  <si>
    <t xml:space="preserve">Gasoline </t>
  </si>
  <si>
    <t xml:space="preserve">2. 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</si>
  <si>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</si>
  <si>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</si>
  <si>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</si>
  <si>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</si>
  <si>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</si>
  <si>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</si>
  <si>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</si>
  <si>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</si>
  <si>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>Total excise taxes</t>
  </si>
  <si>
    <t xml:space="preserve">B. </t>
  </si>
  <si>
    <t>Total</t>
  </si>
  <si>
    <t xml:space="preserve">C. </t>
  </si>
  <si>
    <t>To Land and Water Conservation Fund</t>
  </si>
  <si>
    <t xml:space="preserve">D. </t>
  </si>
  <si>
    <t>Net excise taxes</t>
  </si>
  <si>
    <t xml:space="preserve">E. </t>
  </si>
  <si>
    <t>Motor carrier safety fines and penalties</t>
  </si>
  <si>
    <t>Interest under Cash Management Improvement Act (net)</t>
  </si>
  <si>
    <t xml:space="preserve">F. </t>
  </si>
  <si>
    <t>Total receipts</t>
  </si>
  <si>
    <t xml:space="preserve">III. </t>
  </si>
  <si>
    <t>A.</t>
  </si>
  <si>
    <t>Federal Highway Administration</t>
  </si>
  <si>
    <t>Federal aid to highways</t>
  </si>
  <si>
    <t>Right-of-way revolving fund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</si>
  <si>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</si>
  <si>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</si>
  <si>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</si>
  <si>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</si>
  <si>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</si>
  <si>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</si>
  <si>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Federal Railroad Administration</t>
  </si>
  <si>
    <t xml:space="preserve">G. </t>
  </si>
  <si>
    <t>Total expenditures</t>
  </si>
  <si>
    <t xml:space="preserve">IV. </t>
  </si>
  <si>
    <t>Investments</t>
  </si>
  <si>
    <t>U. S. Treasury special certificates of indebtedness</t>
  </si>
  <si>
    <t>Undisbursed balances</t>
  </si>
  <si>
    <t>Total balance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</si>
  <si>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</si>
  <si>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</si>
  <si>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>Highway Account</t>
  </si>
  <si>
    <t>Mass Transit Account</t>
  </si>
  <si>
    <t xml:space="preserve">Expenditures: </t>
  </si>
  <si>
    <t>Miscellaneous highway trust funds</t>
  </si>
  <si>
    <t>Other agencies</t>
  </si>
  <si>
    <t>Uninvested - held by Bureau of Public Debt</t>
  </si>
  <si>
    <t>Appalachian Development Highway System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</si>
  <si>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</si>
  <si>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</si>
  <si>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</si>
  <si>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</si>
  <si>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</si>
  <si>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</si>
  <si>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</si>
  <si>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</si>
  <si>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</si>
  <si>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</si>
  <si>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National driver register</t>
  </si>
  <si>
    <t>Total uninvested balance</t>
  </si>
  <si>
    <t>Uninvested - held by program agencies</t>
  </si>
  <si>
    <t>Investments - U.S. Treasury special certificates of Indebtedness</t>
  </si>
  <si>
    <t>P</t>
  </si>
  <si>
    <t>Diesel</t>
  </si>
  <si>
    <t>To Sport Fish Restoration and Boating Trust Fund</t>
  </si>
  <si>
    <t>Miscellaneous Highway Trust Funds</t>
  </si>
  <si>
    <t>Gross excise taxes (transferred General Fund receipts)</t>
  </si>
  <si>
    <t>Other income</t>
  </si>
  <si>
    <t>Transfers to other funds</t>
  </si>
  <si>
    <t>Transfers between Highway Trust Fund accounts</t>
  </si>
  <si>
    <t>From Highway Account to Mass Transit Account</t>
  </si>
  <si>
    <t>From Mass Transit Account to Highway Account</t>
  </si>
  <si>
    <t xml:space="preserve">V. </t>
  </si>
  <si>
    <t>Gross Receipts</t>
  </si>
  <si>
    <t>Refunds</t>
  </si>
  <si>
    <t>Transfers to Other Trust Funds</t>
  </si>
  <si>
    <t>Net receipts</t>
  </si>
  <si>
    <t>Gasoline &amp; gasohol</t>
  </si>
  <si>
    <t>Truck Retail Tax</t>
  </si>
  <si>
    <t>Heavy Vehicle Use Tax</t>
  </si>
  <si>
    <t>Other (nontax)</t>
  </si>
  <si>
    <t>HTF Operation</t>
  </si>
  <si>
    <t>Used in Highway Program Financing Course</t>
  </si>
  <si>
    <t>Gross income</t>
  </si>
  <si>
    <t>To Sportfish Restoration and Boating Safety Trust Fund, Land &amp; Water Conservation Fund)</t>
  </si>
  <si>
    <t>Tax refunds</t>
  </si>
  <si>
    <t xml:space="preserve">   Net income</t>
  </si>
  <si>
    <t>Transfers to Mass Transit Account</t>
  </si>
  <si>
    <t>Transfers from Mass Transit Account</t>
  </si>
  <si>
    <t>Disbursements</t>
  </si>
  <si>
    <t>Income less disbursements</t>
  </si>
  <si>
    <t>Reflects impact on deficit  (Note this is NOT net of transfers)</t>
  </si>
  <si>
    <t xml:space="preserve">Opening balance:  </t>
  </si>
  <si>
    <t>May</t>
  </si>
  <si>
    <t>Civil tax penalties related to highway excise taxes</t>
  </si>
  <si>
    <t>To Airport and Airway Trust Fund &amp; General Fund (aviation kerosene)</t>
  </si>
  <si>
    <t xml:space="preserve">Total balance </t>
  </si>
  <si>
    <t xml:space="preserve">Closing Balances in Trust Fund: </t>
  </si>
  <si>
    <t>Interest income</t>
  </si>
  <si>
    <t xml:space="preserve">      3/  Effective March, 18, 2010, the Highway Trust Fund earns interest on its invested balances.</t>
  </si>
  <si>
    <t>Interest on investments (cash basis) 3/</t>
  </si>
  <si>
    <t>Highway Account - FY 2011</t>
  </si>
  <si>
    <t>Balance, beginning of FY 2011</t>
  </si>
  <si>
    <t>Balance, end of FY 2011</t>
  </si>
  <si>
    <t>(includes taxes, fines and penalties,interest, TIFIA subsidy reestimate)</t>
  </si>
  <si>
    <t>Total Highway Trust Fund</t>
  </si>
  <si>
    <t>Fuel Tax</t>
  </si>
  <si>
    <t>Truck Taxes</t>
  </si>
  <si>
    <t xml:space="preserve">  Total Taxes</t>
  </si>
  <si>
    <t>% of Total</t>
  </si>
  <si>
    <t>Net Receipts - 2012</t>
  </si>
  <si>
    <t>Receipt Comparison</t>
  </si>
  <si>
    <t>Oct</t>
  </si>
  <si>
    <t>FY 2012</t>
  </si>
  <si>
    <t>FY 2011</t>
  </si>
  <si>
    <t>&lt;--result of delayed collection of HVUT Tax that would normally have been due in August 2011, but was instead due in November 2011, thus shifted fiscal years.</t>
  </si>
  <si>
    <t>www.thetrucker.com quoting Wards Automotive</t>
  </si>
  <si>
    <t>Class 8</t>
  </si>
  <si>
    <t>% Change Class 8</t>
  </si>
  <si>
    <t>Year Over</t>
  </si>
  <si>
    <t>1996</t>
  </si>
  <si>
    <t>Units</t>
  </si>
  <si>
    <t>Year</t>
  </si>
  <si>
    <t>1997</t>
  </si>
  <si>
    <t>Jan</t>
  </si>
  <si>
    <t>1998</t>
  </si>
  <si>
    <t>Feb</t>
  </si>
  <si>
    <t>1999</t>
  </si>
  <si>
    <t>Mar</t>
  </si>
  <si>
    <t>2000</t>
  </si>
  <si>
    <t>Apr</t>
  </si>
  <si>
    <t>2001</t>
  </si>
  <si>
    <t>2002</t>
  </si>
  <si>
    <t>Jun</t>
  </si>
  <si>
    <t>2003</t>
  </si>
  <si>
    <t>Jul</t>
  </si>
  <si>
    <t>2004</t>
  </si>
  <si>
    <t>Aug</t>
  </si>
  <si>
    <t>2005</t>
  </si>
  <si>
    <t>Sep</t>
  </si>
  <si>
    <t>2006</t>
  </si>
  <si>
    <t>2007</t>
  </si>
  <si>
    <t>Nov</t>
  </si>
  <si>
    <t>2008</t>
  </si>
  <si>
    <t>Dec</t>
  </si>
  <si>
    <t>2009</t>
  </si>
  <si>
    <t>Class 8 Truck Sales</t>
  </si>
  <si>
    <t>Unit Sales</t>
  </si>
  <si>
    <t>&lt;--applies to new heavy truck tires and reflect both replacement tires and those on new trucks</t>
  </si>
  <si>
    <t>&lt;--represents the recovery from historic lows during the recession.  See unit sales data below.</t>
  </si>
  <si>
    <t>YEAR TO DATE</t>
  </si>
  <si>
    <t>October-May</t>
  </si>
  <si>
    <t>Transfer from General Fund pursuant to P.L. 112-141 4/</t>
  </si>
  <si>
    <t>Transfer from Leaking Underground Storage Tank Trust Fund pursuant to P.L. 113-159</t>
  </si>
  <si>
    <t>Transfer from General Fund pursuant to P.L. 113-159</t>
  </si>
  <si>
    <t>OCTOBER 1, 2013 - SEPTEMBER 30, 2014</t>
  </si>
  <si>
    <t xml:space="preserve">      4/  Transfer of $10.4 billion to the Highway Account and $2.2 billion to the Mass Transit Account, each reduced by 7.2 percent sequester.</t>
  </si>
  <si>
    <t>6.</t>
  </si>
  <si>
    <t>FEBRUARY 2015</t>
  </si>
  <si>
    <t>TABLE  FE-10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</si>
</sst>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_(* #,##0_);_(* \(#,##0\);_(* &quot;-&quot;??_);_(@_)"/>
    <numFmt numFmtId="167" formatCode="0.0%"/>
  </numFmts>
  <fonts count="48">
    <font>
      <sz val="7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8"/>
      <name val="P-AVGARD"/>
      <family val="0"/>
    </font>
    <font>
      <sz val="7"/>
      <color indexed="10"/>
      <name val="P-AVGARD"/>
      <family val="0"/>
    </font>
    <font>
      <sz val="7"/>
      <color indexed="10"/>
      <name val="Arial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AE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9" fontId="2" fillId="0" borderId="0" xfId="57" applyFont="1" applyFill="1" applyAlignment="1">
      <alignment/>
    </xf>
    <xf numFmtId="9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10" fontId="2" fillId="0" borderId="0" xfId="57" applyNumberFormat="1" applyFont="1" applyFill="1" applyAlignment="1">
      <alignment/>
    </xf>
    <xf numFmtId="0" fontId="3" fillId="0" borderId="0" xfId="0" applyFont="1" applyAlignment="1">
      <alignment horizontal="left"/>
    </xf>
    <xf numFmtId="0" fontId="11" fillId="0" borderId="0" xfId="54" applyFont="1" applyFill="1" applyAlignment="1">
      <alignment/>
    </xf>
    <xf numFmtId="0" fontId="12" fillId="0" borderId="0" xfId="54" applyFont="1" applyFill="1" applyAlignment="1">
      <alignment/>
    </xf>
    <xf numFmtId="0" fontId="12" fillId="0" borderId="16" xfId="54" applyFont="1" applyFill="1" applyBorder="1" applyAlignment="1">
      <alignment/>
    </xf>
    <xf numFmtId="0" fontId="12" fillId="0" borderId="16" xfId="54" applyFont="1" applyFill="1" applyBorder="1" applyAlignment="1">
      <alignment horizontal="center"/>
    </xf>
    <xf numFmtId="0" fontId="12" fillId="0" borderId="0" xfId="54" applyFont="1" applyFill="1" applyBorder="1" applyAlignment="1">
      <alignment horizontal="center" wrapText="1"/>
    </xf>
    <xf numFmtId="0" fontId="12" fillId="0" borderId="0" xfId="54" applyFont="1" applyFill="1" applyAlignment="1">
      <alignment horizontal="right"/>
    </xf>
    <xf numFmtId="0" fontId="12" fillId="0" borderId="0" xfId="54" applyFont="1" applyFill="1" applyAlignment="1" quotePrefix="1">
      <alignment/>
    </xf>
    <xf numFmtId="166" fontId="12" fillId="0" borderId="0" xfId="54" applyNumberFormat="1" applyFont="1" applyFill="1" applyAlignment="1">
      <alignment/>
    </xf>
    <xf numFmtId="9" fontId="12" fillId="0" borderId="0" xfId="54" applyNumberFormat="1" applyFont="1" applyFill="1" applyAlignment="1">
      <alignment/>
    </xf>
    <xf numFmtId="0" fontId="12" fillId="0" borderId="0" xfId="54" applyNumberFormat="1" applyFont="1" applyFill="1" applyAlignment="1">
      <alignment/>
    </xf>
    <xf numFmtId="167" fontId="12" fillId="0" borderId="0" xfId="54" applyNumberFormat="1" applyFont="1" applyFill="1" applyAlignment="1">
      <alignment/>
    </xf>
    <xf numFmtId="0" fontId="12" fillId="0" borderId="0" xfId="54" applyFont="1" applyFill="1" applyAlignment="1">
      <alignment horizontal="left"/>
    </xf>
    <xf numFmtId="166" fontId="12" fillId="0" borderId="0" xfId="42" applyNumberFormat="1" applyFont="1" applyFill="1" applyAlignment="1">
      <alignment/>
    </xf>
    <xf numFmtId="43" fontId="12" fillId="0" borderId="0" xfId="42" applyFont="1" applyFill="1" applyAlignment="1">
      <alignment/>
    </xf>
    <xf numFmtId="0" fontId="12" fillId="0" borderId="0" xfId="54" applyFont="1" applyFill="1" applyAlignment="1">
      <alignment horizontal="right" wrapText="1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/>
    </xf>
    <xf numFmtId="4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 applyProtection="1">
      <alignment horizontal="centerContinuous"/>
      <protection/>
    </xf>
    <xf numFmtId="0" fontId="6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 quotePrefix="1">
      <alignment/>
      <protection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14" fontId="4" fillId="34" borderId="0" xfId="0" applyNumberFormat="1" applyFont="1" applyFill="1" applyAlignment="1" applyProtection="1" quotePrefix="1">
      <alignment horizontal="right"/>
      <protection/>
    </xf>
    <xf numFmtId="0" fontId="4" fillId="34" borderId="17" xfId="0" applyFont="1" applyFill="1" applyBorder="1" applyAlignment="1" applyProtection="1">
      <alignment horizontal="centerContinuous"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18" xfId="0" applyFont="1" applyFill="1" applyBorder="1" applyAlignment="1" applyProtection="1">
      <alignment/>
      <protection/>
    </xf>
    <xf numFmtId="37" fontId="4" fillId="34" borderId="19" xfId="0" applyNumberFormat="1" applyFont="1" applyFill="1" applyBorder="1" applyAlignment="1" applyProtection="1">
      <alignment/>
      <protection/>
    </xf>
    <xf numFmtId="37" fontId="6" fillId="34" borderId="12" xfId="0" applyNumberFormat="1" applyFont="1" applyFill="1" applyBorder="1" applyAlignment="1">
      <alignment horizontal="center"/>
    </xf>
    <xf numFmtId="37" fontId="4" fillId="34" borderId="12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11" xfId="42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37" fontId="6" fillId="34" borderId="0" xfId="0" applyNumberFormat="1" applyFont="1" applyFill="1" applyAlignment="1">
      <alignment horizontal="center"/>
    </xf>
    <xf numFmtId="37" fontId="4" fillId="34" borderId="19" xfId="0" applyNumberFormat="1" applyFont="1" applyFill="1" applyBorder="1" applyAlignment="1" applyProtection="1">
      <alignment vertical="top"/>
      <protection/>
    </xf>
    <xf numFmtId="37" fontId="6" fillId="34" borderId="12" xfId="0" applyNumberFormat="1" applyFont="1" applyFill="1" applyBorder="1" applyAlignment="1">
      <alignment horizontal="center" vertical="top"/>
    </xf>
    <xf numFmtId="37" fontId="4" fillId="34" borderId="12" xfId="0" applyNumberFormat="1" applyFont="1" applyFill="1" applyBorder="1" applyAlignment="1" applyProtection="1">
      <alignment vertical="top"/>
      <protection/>
    </xf>
    <xf numFmtId="37" fontId="6" fillId="34" borderId="11" xfId="0" applyNumberFormat="1" applyFont="1" applyFill="1" applyBorder="1" applyAlignment="1">
      <alignment horizontal="center"/>
    </xf>
    <xf numFmtId="37" fontId="6" fillId="34" borderId="19" xfId="0" applyNumberFormat="1" applyFont="1" applyFill="1" applyBorder="1" applyAlignment="1">
      <alignment horizontal="center"/>
    </xf>
    <xf numFmtId="37" fontId="4" fillId="34" borderId="17" xfId="0" applyNumberFormat="1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21" xfId="0" applyFont="1" applyFill="1" applyBorder="1" applyAlignment="1">
      <alignment/>
    </xf>
    <xf numFmtId="0" fontId="4" fillId="34" borderId="15" xfId="0" applyFont="1" applyFill="1" applyBorder="1" applyAlignment="1" applyProtection="1">
      <alignment/>
      <protection/>
    </xf>
    <xf numFmtId="43" fontId="4" fillId="34" borderId="0" xfId="42" applyFont="1" applyFill="1" applyAlignment="1">
      <alignment/>
    </xf>
    <xf numFmtId="43" fontId="4" fillId="34" borderId="0" xfId="0" applyNumberFormat="1" applyFont="1" applyFill="1" applyAlignment="1">
      <alignment/>
    </xf>
    <xf numFmtId="39" fontId="4" fillId="34" borderId="0" xfId="0" applyNumberFormat="1" applyFont="1" applyFill="1" applyAlignment="1" applyProtection="1">
      <alignment/>
      <protection/>
    </xf>
    <xf numFmtId="165" fontId="4" fillId="34" borderId="0" xfId="0" applyNumberFormat="1" applyFont="1" applyFill="1" applyAlignment="1" applyProtection="1">
      <alignment/>
      <protection/>
    </xf>
    <xf numFmtId="39" fontId="4" fillId="34" borderId="0" xfId="0" applyNumberFormat="1" applyFont="1" applyFill="1" applyAlignment="1">
      <alignment/>
    </xf>
    <xf numFmtId="0" fontId="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>
      <alignment/>
    </xf>
    <xf numFmtId="37" fontId="4" fillId="34" borderId="0" xfId="0" applyNumberFormat="1" applyFont="1" applyFill="1" applyAlignment="1">
      <alignment/>
    </xf>
    <xf numFmtId="7" fontId="4" fillId="34" borderId="0" xfId="0" applyNumberFormat="1" applyFont="1" applyFill="1" applyAlignment="1">
      <alignment/>
    </xf>
    <xf numFmtId="39" fontId="4" fillId="34" borderId="19" xfId="0" applyNumberFormat="1" applyFont="1" applyFill="1" applyBorder="1" applyAlignment="1">
      <alignment/>
    </xf>
    <xf numFmtId="39" fontId="4" fillId="34" borderId="0" xfId="0" applyNumberFormat="1" applyFont="1" applyFill="1" applyBorder="1" applyAlignment="1">
      <alignment/>
    </xf>
    <xf numFmtId="0" fontId="4" fillId="2" borderId="17" xfId="0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/>
      <protection/>
    </xf>
    <xf numFmtId="0" fontId="4" fillId="2" borderId="23" xfId="0" applyFont="1" applyFill="1" applyBorder="1" applyAlignment="1" applyProtection="1">
      <alignment horizontal="right"/>
      <protection/>
    </xf>
    <xf numFmtId="0" fontId="4" fillId="2" borderId="24" xfId="0" applyFont="1" applyFill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 applyProtection="1">
      <alignment horizontal="right"/>
      <protection/>
    </xf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right" vertical="top"/>
    </xf>
    <xf numFmtId="0" fontId="4" fillId="2" borderId="0" xfId="0" applyFont="1" applyFill="1" applyAlignment="1" applyProtection="1">
      <alignment vertical="top" wrapText="1"/>
      <protection/>
    </xf>
    <xf numFmtId="0" fontId="0" fillId="2" borderId="14" xfId="0" applyFill="1" applyBorder="1" applyAlignment="1">
      <alignment vertical="top" wrapText="1"/>
    </xf>
    <xf numFmtId="0" fontId="4" fillId="2" borderId="18" xfId="0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 horizontal="left"/>
      <protection/>
    </xf>
    <xf numFmtId="0" fontId="4" fillId="2" borderId="2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Alignment="1" applyProtection="1">
      <alignment/>
      <protection/>
    </xf>
    <xf numFmtId="0" fontId="4" fillId="2" borderId="23" xfId="0" applyFont="1" applyFill="1" applyBorder="1" applyAlignment="1" applyProtection="1">
      <alignment/>
      <protection/>
    </xf>
    <xf numFmtId="0" fontId="29" fillId="35" borderId="17" xfId="0" applyFont="1" applyFill="1" applyBorder="1" applyAlignment="1" applyProtection="1">
      <alignment horizontal="centerContinuous"/>
      <protection/>
    </xf>
    <xf numFmtId="0" fontId="29" fillId="35" borderId="22" xfId="0" applyFont="1" applyFill="1" applyBorder="1" applyAlignment="1" applyProtection="1">
      <alignment horizontal="centerContinuous"/>
      <protection/>
    </xf>
    <xf numFmtId="0" fontId="29" fillId="35" borderId="10" xfId="0" applyFont="1" applyFill="1" applyBorder="1" applyAlignment="1" applyProtection="1">
      <alignment horizontal="center"/>
      <protection/>
    </xf>
    <xf numFmtId="0" fontId="29" fillId="35" borderId="10" xfId="0" applyFont="1" applyFill="1" applyBorder="1" applyAlignment="1" applyProtection="1">
      <alignment horizontal="centerContinuous"/>
      <protection/>
    </xf>
    <xf numFmtId="0" fontId="29" fillId="35" borderId="17" xfId="0" applyFont="1" applyFill="1" applyBorder="1" applyAlignment="1" applyProtection="1">
      <alignment horizontal="center"/>
      <protection/>
    </xf>
    <xf numFmtId="0" fontId="29" fillId="35" borderId="23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/>
      <protection/>
    </xf>
    <xf numFmtId="0" fontId="29" fillId="35" borderId="19" xfId="0" applyFont="1" applyFill="1" applyBorder="1" applyAlignment="1" applyProtection="1">
      <alignment horizontal="center"/>
      <protection/>
    </xf>
    <xf numFmtId="0" fontId="29" fillId="35" borderId="19" xfId="0" applyFont="1" applyFill="1" applyBorder="1" applyAlignment="1" applyProtection="1">
      <alignment horizontal="centerContinuous"/>
      <protection/>
    </xf>
    <xf numFmtId="0" fontId="29" fillId="35" borderId="23" xfId="0" applyFont="1" applyFill="1" applyBorder="1" applyAlignment="1" applyProtection="1">
      <alignment horizontal="center"/>
      <protection/>
    </xf>
    <xf numFmtId="0" fontId="29" fillId="35" borderId="23" xfId="0" applyFont="1" applyFill="1" applyBorder="1" applyAlignment="1" applyProtection="1">
      <alignment horizontal="centerContinuous"/>
      <protection/>
    </xf>
    <xf numFmtId="0" fontId="29" fillId="35" borderId="11" xfId="0" applyFont="1" applyFill="1" applyBorder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PLS\HPLS-10\HTF\FE-10\FY%202011\FE1011-May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Disbursement"/>
      <sheetName val="Transfers"/>
      <sheetName val="TAR Recon"/>
      <sheetName val="HA Operation"/>
      <sheetName val="Net Receipts"/>
    </sheetNames>
    <sheetDataSet>
      <sheetData sheetId="5">
        <row r="5">
          <cell r="E5">
            <v>244111000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tabSelected="1" zoomScale="125" zoomScaleNormal="125" zoomScalePageLayoutView="0" workbookViewId="0" topLeftCell="A1">
      <selection activeCell="P11" sqref="P11"/>
    </sheetView>
  </sheetViews>
  <sheetFormatPr defaultColWidth="9.33203125" defaultRowHeight="9.75"/>
  <cols>
    <col min="1" max="1" width="3.33203125" style="2" customWidth="1"/>
    <col min="2" max="2" width="4.16015625" style="2" customWidth="1"/>
    <col min="3" max="4" width="3.83203125" style="2" customWidth="1"/>
    <col min="5" max="5" width="57" style="2" customWidth="1"/>
    <col min="6" max="6" width="19" style="2" customWidth="1"/>
    <col min="7" max="7" width="5.33203125" style="2" hidden="1" customWidth="1"/>
    <col min="8" max="8" width="19" style="2" customWidth="1"/>
    <col min="9" max="9" width="5.16015625" style="2" hidden="1" customWidth="1"/>
    <col min="10" max="10" width="19" style="2" customWidth="1"/>
    <col min="11" max="11" width="6.33203125" style="2" hidden="1" customWidth="1"/>
    <col min="12" max="12" width="4.33203125" style="2" customWidth="1"/>
    <col min="13" max="16384" width="9.66015625" style="2" customWidth="1"/>
  </cols>
  <sheetData>
    <row r="1" spans="1:33" ht="15.75">
      <c r="A1" s="48" t="s">
        <v>0</v>
      </c>
      <c r="B1" s="49"/>
      <c r="C1" s="48"/>
      <c r="D1" s="48"/>
      <c r="E1" s="49"/>
      <c r="F1" s="49"/>
      <c r="G1" s="49"/>
      <c r="H1" s="49"/>
      <c r="I1" s="49"/>
      <c r="J1" s="4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2.75">
      <c r="A2" s="50" t="s">
        <v>170</v>
      </c>
      <c r="B2" s="49"/>
      <c r="C2" s="50"/>
      <c r="D2" s="50"/>
      <c r="E2" s="49"/>
      <c r="F2" s="49"/>
      <c r="G2" s="49"/>
      <c r="H2" s="49"/>
      <c r="I2" s="49"/>
      <c r="J2" s="49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9">
      <c r="A3" s="51"/>
      <c r="B3" s="51"/>
      <c r="C3" s="51"/>
      <c r="D3" s="51"/>
      <c r="E3" s="51"/>
      <c r="F3" s="51"/>
      <c r="G3" s="51"/>
      <c r="H3" s="51"/>
      <c r="I3" s="51"/>
      <c r="J3" s="51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ht="9">
      <c r="A4" s="52" t="s">
        <v>173</v>
      </c>
      <c r="B4" s="53"/>
      <c r="C4" s="53"/>
      <c r="D4" s="53"/>
      <c r="E4" s="54"/>
      <c r="F4" s="53"/>
      <c r="G4" s="53"/>
      <c r="H4" s="53"/>
      <c r="I4" s="53"/>
      <c r="J4" s="55" t="s">
        <v>174</v>
      </c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 ht="9">
      <c r="A5" s="116" t="s">
        <v>1</v>
      </c>
      <c r="B5" s="117"/>
      <c r="C5" s="117"/>
      <c r="D5" s="117"/>
      <c r="E5" s="117"/>
      <c r="F5" s="118" t="s">
        <v>2</v>
      </c>
      <c r="G5" s="119"/>
      <c r="H5" s="120" t="s">
        <v>3</v>
      </c>
      <c r="I5" s="116"/>
      <c r="J5" s="119" t="s">
        <v>4</v>
      </c>
      <c r="K5" s="4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9">
      <c r="A6" s="121"/>
      <c r="B6" s="122"/>
      <c r="C6" s="122"/>
      <c r="D6" s="122"/>
      <c r="E6" s="122"/>
      <c r="F6" s="123" t="s">
        <v>5</v>
      </c>
      <c r="G6" s="124"/>
      <c r="H6" s="125" t="s">
        <v>6</v>
      </c>
      <c r="I6" s="126"/>
      <c r="J6" s="127" t="s">
        <v>7</v>
      </c>
      <c r="K6" s="5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9">
      <c r="A7" s="94" t="s">
        <v>8</v>
      </c>
      <c r="B7" s="95" t="s">
        <v>107</v>
      </c>
      <c r="C7" s="95"/>
      <c r="D7" s="95"/>
      <c r="E7" s="95"/>
      <c r="F7" s="56"/>
      <c r="G7" s="56"/>
      <c r="H7" s="56"/>
      <c r="I7" s="56"/>
      <c r="J7" s="57"/>
      <c r="K7" s="6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33" ht="9">
      <c r="A8" s="96"/>
      <c r="B8" s="97" t="s">
        <v>11</v>
      </c>
      <c r="C8" s="98" t="s">
        <v>76</v>
      </c>
      <c r="D8" s="98"/>
      <c r="E8" s="98"/>
      <c r="F8" s="59">
        <v>169130235.09</v>
      </c>
      <c r="G8" s="60"/>
      <c r="H8" s="59">
        <v>1787609553.43</v>
      </c>
      <c r="I8" s="60" t="s">
        <v>77</v>
      </c>
      <c r="J8" s="61">
        <v>1956739788.52</v>
      </c>
      <c r="K8" s="7" t="s">
        <v>77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 ht="9">
      <c r="A9" s="99"/>
      <c r="B9" s="97" t="s">
        <v>24</v>
      </c>
      <c r="C9" s="98" t="s">
        <v>61</v>
      </c>
      <c r="D9" s="98"/>
      <c r="E9" s="98"/>
      <c r="F9" s="59">
        <v>2149687064.92</v>
      </c>
      <c r="G9" s="60"/>
      <c r="H9" s="59">
        <v>296385502.13</v>
      </c>
      <c r="I9" s="60" t="s">
        <v>77</v>
      </c>
      <c r="J9" s="63">
        <v>2446072567.05</v>
      </c>
      <c r="K9" s="7" t="s">
        <v>77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3" ht="9">
      <c r="A10" s="99"/>
      <c r="B10" s="97" t="s">
        <v>26</v>
      </c>
      <c r="C10" s="98" t="s">
        <v>75</v>
      </c>
      <c r="D10" s="98"/>
      <c r="E10" s="98"/>
      <c r="F10" s="64">
        <v>1452244177.0900102</v>
      </c>
      <c r="G10" s="60"/>
      <c r="H10" s="64">
        <v>408079579.1800003</v>
      </c>
      <c r="I10" s="60" t="s">
        <v>77</v>
      </c>
      <c r="J10" s="63">
        <v>1860323756.2700105</v>
      </c>
      <c r="K10" s="7" t="s">
        <v>77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9">
      <c r="A11" s="100"/>
      <c r="B11" s="101" t="s">
        <v>28</v>
      </c>
      <c r="C11" s="102" t="s">
        <v>53</v>
      </c>
      <c r="D11" s="102"/>
      <c r="E11" s="102"/>
      <c r="F11" s="65">
        <v>3771061477.1000104</v>
      </c>
      <c r="G11" s="60" t="s">
        <v>77</v>
      </c>
      <c r="H11" s="66">
        <v>2492074634.7400002</v>
      </c>
      <c r="I11" s="60" t="s">
        <v>77</v>
      </c>
      <c r="J11" s="66">
        <v>6263136111.840011</v>
      </c>
      <c r="K11" s="7" t="s">
        <v>77</v>
      </c>
      <c r="L11" s="9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3" ht="9">
      <c r="A12" s="96" t="s">
        <v>9</v>
      </c>
      <c r="B12" s="103" t="s">
        <v>10</v>
      </c>
      <c r="C12" s="103"/>
      <c r="D12" s="103"/>
      <c r="E12" s="103"/>
      <c r="F12" s="59"/>
      <c r="G12" s="67"/>
      <c r="H12" s="59"/>
      <c r="I12" s="67"/>
      <c r="J12" s="64"/>
      <c r="K12" s="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ht="9">
      <c r="A13" s="99"/>
      <c r="B13" s="97" t="s">
        <v>11</v>
      </c>
      <c r="C13" s="103" t="s">
        <v>81</v>
      </c>
      <c r="D13" s="103"/>
      <c r="E13" s="103"/>
      <c r="F13" s="59"/>
      <c r="G13" s="59"/>
      <c r="H13" s="59"/>
      <c r="I13" s="59"/>
      <c r="J13" s="64"/>
      <c r="K13" s="6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9">
      <c r="A14" s="99"/>
      <c r="B14" s="103"/>
      <c r="C14" s="97" t="s">
        <v>12</v>
      </c>
      <c r="D14" s="103" t="s">
        <v>13</v>
      </c>
      <c r="E14" s="104"/>
      <c r="F14" s="64">
        <v>21086367500.8</v>
      </c>
      <c r="G14" s="60"/>
      <c r="H14" s="64">
        <v>3905895346.65</v>
      </c>
      <c r="I14" s="60" t="s">
        <v>77</v>
      </c>
      <c r="J14" s="64">
        <v>24992262847.45</v>
      </c>
      <c r="K14" s="7" t="s">
        <v>77</v>
      </c>
      <c r="L14" s="86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ht="9">
      <c r="A15" s="99"/>
      <c r="B15" s="103"/>
      <c r="C15" s="97" t="s">
        <v>14</v>
      </c>
      <c r="D15" s="103" t="s">
        <v>16</v>
      </c>
      <c r="E15" s="104"/>
      <c r="F15" s="64">
        <v>8987560240.94</v>
      </c>
      <c r="G15" s="60"/>
      <c r="H15" s="64">
        <v>1196036599.26</v>
      </c>
      <c r="I15" s="60" t="s">
        <v>77</v>
      </c>
      <c r="J15" s="64">
        <v>10183596840.2</v>
      </c>
      <c r="K15" s="7" t="s">
        <v>77</v>
      </c>
      <c r="L15" s="86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ht="9">
      <c r="A16" s="99"/>
      <c r="B16" s="103"/>
      <c r="C16" s="97" t="s">
        <v>15</v>
      </c>
      <c r="D16" s="103" t="s">
        <v>18</v>
      </c>
      <c r="E16" s="104"/>
      <c r="F16" s="64">
        <v>446603558.52</v>
      </c>
      <c r="G16" s="60"/>
      <c r="H16" s="64">
        <v>0</v>
      </c>
      <c r="I16" s="69"/>
      <c r="J16" s="64">
        <v>446603558.52</v>
      </c>
      <c r="K16" s="7" t="s">
        <v>77</v>
      </c>
      <c r="L16" s="86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 ht="9">
      <c r="A17" s="99"/>
      <c r="B17" s="103"/>
      <c r="C17" s="97" t="s">
        <v>17</v>
      </c>
      <c r="D17" s="103" t="s">
        <v>20</v>
      </c>
      <c r="E17" s="104"/>
      <c r="F17" s="64">
        <v>3645184872.28</v>
      </c>
      <c r="G17" s="60"/>
      <c r="H17" s="64">
        <v>0</v>
      </c>
      <c r="I17" s="69"/>
      <c r="J17" s="64">
        <v>3645184872.28</v>
      </c>
      <c r="K17" s="7" t="s">
        <v>77</v>
      </c>
      <c r="L17" s="86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 ht="9">
      <c r="A18" s="99"/>
      <c r="B18" s="103"/>
      <c r="C18" s="97" t="s">
        <v>19</v>
      </c>
      <c r="D18" s="103" t="s">
        <v>22</v>
      </c>
      <c r="E18" s="104"/>
      <c r="F18" s="64">
        <v>945182057.01</v>
      </c>
      <c r="G18" s="60"/>
      <c r="H18" s="64">
        <v>0</v>
      </c>
      <c r="I18" s="69"/>
      <c r="J18" s="64">
        <v>945182057.01</v>
      </c>
      <c r="K18" s="7" t="s">
        <v>77</v>
      </c>
      <c r="L18" s="86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3" ht="9">
      <c r="A19" s="99"/>
      <c r="B19" s="103"/>
      <c r="C19" s="97" t="s">
        <v>21</v>
      </c>
      <c r="D19" s="103" t="s">
        <v>23</v>
      </c>
      <c r="E19" s="104"/>
      <c r="F19" s="64">
        <v>35110898229.549995</v>
      </c>
      <c r="G19" s="60" t="s">
        <v>77</v>
      </c>
      <c r="H19" s="64">
        <v>5101931945.91</v>
      </c>
      <c r="I19" s="60" t="s">
        <v>77</v>
      </c>
      <c r="J19" s="64">
        <v>40212830175.45999</v>
      </c>
      <c r="K19" s="7" t="s">
        <v>77</v>
      </c>
      <c r="L19" s="86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pans="1:33" ht="9">
      <c r="A20" s="99"/>
      <c r="B20" s="97" t="s">
        <v>24</v>
      </c>
      <c r="C20" s="103" t="s">
        <v>83</v>
      </c>
      <c r="D20" s="103"/>
      <c r="E20" s="103"/>
      <c r="F20" s="59"/>
      <c r="G20" s="60"/>
      <c r="H20" s="59"/>
      <c r="I20" s="60"/>
      <c r="J20" s="64"/>
      <c r="K20" s="7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1:33" s="8" customFormat="1" ht="9">
      <c r="A21" s="99"/>
      <c r="B21" s="103"/>
      <c r="C21" s="105" t="s">
        <v>12</v>
      </c>
      <c r="D21" s="103" t="s">
        <v>27</v>
      </c>
      <c r="E21" s="104"/>
      <c r="F21" s="59">
        <v>842000</v>
      </c>
      <c r="G21" s="60"/>
      <c r="H21" s="59">
        <v>158000</v>
      </c>
      <c r="I21" s="60" t="s">
        <v>77</v>
      </c>
      <c r="J21" s="64">
        <v>1000000</v>
      </c>
      <c r="K21" s="12" t="s">
        <v>77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s="8" customFormat="1" ht="9">
      <c r="A22" s="99"/>
      <c r="B22" s="103"/>
      <c r="C22" s="105" t="s">
        <v>14</v>
      </c>
      <c r="D22" s="103" t="s">
        <v>79</v>
      </c>
      <c r="E22" s="104"/>
      <c r="F22" s="59">
        <v>399912000</v>
      </c>
      <c r="G22" s="60"/>
      <c r="H22" s="59">
        <v>51341000</v>
      </c>
      <c r="I22" s="60" t="s">
        <v>77</v>
      </c>
      <c r="J22" s="64">
        <v>451253000</v>
      </c>
      <c r="K22" s="12" t="s">
        <v>77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ht="9">
      <c r="A23" s="99"/>
      <c r="B23" s="103"/>
      <c r="C23" s="106" t="s">
        <v>15</v>
      </c>
      <c r="D23" s="103" t="s">
        <v>110</v>
      </c>
      <c r="E23" s="104"/>
      <c r="F23" s="59">
        <v>644040293.7</v>
      </c>
      <c r="G23" s="60"/>
      <c r="H23" s="59">
        <v>85912043.27</v>
      </c>
      <c r="I23" s="60"/>
      <c r="J23" s="64">
        <v>729952336.97</v>
      </c>
      <c r="K23" s="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ht="9">
      <c r="A24" s="99"/>
      <c r="B24" s="103"/>
      <c r="C24" s="106" t="s">
        <v>17</v>
      </c>
      <c r="D24" s="103" t="s">
        <v>25</v>
      </c>
      <c r="E24" s="104"/>
      <c r="F24" s="59">
        <v>1044794293.7</v>
      </c>
      <c r="G24" s="60" t="s">
        <v>77</v>
      </c>
      <c r="H24" s="59">
        <v>137411043.26999998</v>
      </c>
      <c r="I24" s="60" t="s">
        <v>77</v>
      </c>
      <c r="J24" s="64">
        <v>1182205336.97</v>
      </c>
      <c r="K24" s="7" t="s">
        <v>77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1:33" ht="9">
      <c r="A25" s="99"/>
      <c r="B25" s="97" t="s">
        <v>26</v>
      </c>
      <c r="C25" s="103" t="s">
        <v>29</v>
      </c>
      <c r="D25" s="103"/>
      <c r="E25" s="103"/>
      <c r="F25" s="59">
        <v>34066103935.849995</v>
      </c>
      <c r="G25" s="60" t="s">
        <v>77</v>
      </c>
      <c r="H25" s="59">
        <v>4964520902.639999</v>
      </c>
      <c r="I25" s="60" t="s">
        <v>77</v>
      </c>
      <c r="J25" s="64">
        <v>39030624838.48999</v>
      </c>
      <c r="K25" s="7" t="s">
        <v>77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ht="9">
      <c r="A26" s="99"/>
      <c r="B26" s="97" t="s">
        <v>28</v>
      </c>
      <c r="C26" s="103" t="s">
        <v>113</v>
      </c>
      <c r="D26" s="103"/>
      <c r="E26" s="103"/>
      <c r="F26" s="59"/>
      <c r="G26" s="60"/>
      <c r="H26" s="59"/>
      <c r="I26" s="60"/>
      <c r="J26" s="64"/>
      <c r="K26" s="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s="8" customFormat="1" ht="9">
      <c r="A27" s="99"/>
      <c r="B27" s="97"/>
      <c r="C27" s="105" t="s">
        <v>12</v>
      </c>
      <c r="D27" s="103" t="s">
        <v>115</v>
      </c>
      <c r="E27" s="103"/>
      <c r="F27" s="59">
        <v>2504357.71</v>
      </c>
      <c r="G27" s="60"/>
      <c r="H27" s="59">
        <v>1069443.97</v>
      </c>
      <c r="I27" s="60"/>
      <c r="J27" s="64">
        <v>3573801.6799999997</v>
      </c>
      <c r="K27" s="12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9">
      <c r="A28" s="99"/>
      <c r="B28" s="97"/>
      <c r="C28" s="105" t="s">
        <v>14</v>
      </c>
      <c r="D28" s="103" t="s">
        <v>32</v>
      </c>
      <c r="E28" s="103"/>
      <c r="F28" s="59">
        <v>94075</v>
      </c>
      <c r="G28" s="60"/>
      <c r="H28" s="59">
        <v>0</v>
      </c>
      <c r="I28" s="60" t="s">
        <v>77</v>
      </c>
      <c r="J28" s="64">
        <v>94075</v>
      </c>
      <c r="K28" s="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ht="9">
      <c r="A29" s="99"/>
      <c r="B29" s="97"/>
      <c r="C29" s="105" t="s">
        <v>15</v>
      </c>
      <c r="D29" s="103" t="s">
        <v>25</v>
      </c>
      <c r="E29" s="103"/>
      <c r="F29" s="59">
        <v>2598432.71</v>
      </c>
      <c r="G29" s="60"/>
      <c r="H29" s="59">
        <v>1069443.97</v>
      </c>
      <c r="I29" s="60"/>
      <c r="J29" s="64">
        <v>3667876.6799999997</v>
      </c>
      <c r="K29" s="7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ht="9">
      <c r="A30" s="99"/>
      <c r="B30" s="97" t="s">
        <v>30</v>
      </c>
      <c r="C30" s="103" t="s">
        <v>82</v>
      </c>
      <c r="D30" s="103"/>
      <c r="E30" s="103"/>
      <c r="F30" s="59"/>
      <c r="G30" s="60"/>
      <c r="H30" s="59"/>
      <c r="I30" s="60"/>
      <c r="J30" s="64"/>
      <c r="K30" s="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s="8" customFormat="1" ht="9">
      <c r="A31" s="99"/>
      <c r="B31" s="103"/>
      <c r="C31" s="97" t="s">
        <v>12</v>
      </c>
      <c r="D31" s="103" t="s">
        <v>31</v>
      </c>
      <c r="E31" s="104"/>
      <c r="F31" s="59">
        <v>17835734.75</v>
      </c>
      <c r="G31" s="60"/>
      <c r="H31" s="59">
        <v>0</v>
      </c>
      <c r="I31" s="60" t="s">
        <v>77</v>
      </c>
      <c r="J31" s="64">
        <v>17835734.75</v>
      </c>
      <c r="K31" s="12" t="s">
        <v>77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1:33" s="8" customFormat="1" ht="9">
      <c r="A32" s="99"/>
      <c r="B32" s="103"/>
      <c r="C32" s="97" t="s">
        <v>14</v>
      </c>
      <c r="D32" s="103" t="s">
        <v>109</v>
      </c>
      <c r="E32" s="104"/>
      <c r="F32" s="59">
        <v>767964</v>
      </c>
      <c r="G32" s="60"/>
      <c r="H32" s="59">
        <v>0</v>
      </c>
      <c r="I32" s="60"/>
      <c r="J32" s="64">
        <v>767964</v>
      </c>
      <c r="K32" s="12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3" s="8" customFormat="1" ht="9">
      <c r="A33" s="99"/>
      <c r="B33" s="103"/>
      <c r="C33" s="105" t="s">
        <v>15</v>
      </c>
      <c r="D33" s="103" t="s">
        <v>167</v>
      </c>
      <c r="E33" s="104"/>
      <c r="F33" s="59">
        <v>9651200000</v>
      </c>
      <c r="G33" s="60"/>
      <c r="H33" s="59">
        <v>2041600000</v>
      </c>
      <c r="I33" s="60"/>
      <c r="J33" s="64">
        <v>11692800000</v>
      </c>
      <c r="K33" s="12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s="8" customFormat="1" ht="9">
      <c r="A34" s="99"/>
      <c r="B34" s="103"/>
      <c r="C34" s="106" t="s">
        <v>17</v>
      </c>
      <c r="D34" s="103" t="s">
        <v>169</v>
      </c>
      <c r="E34" s="104"/>
      <c r="F34" s="59">
        <v>7765000000</v>
      </c>
      <c r="G34" s="60"/>
      <c r="H34" s="59">
        <v>2000000000</v>
      </c>
      <c r="I34" s="60"/>
      <c r="J34" s="64">
        <v>9765000000</v>
      </c>
      <c r="K34" s="1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s="8" customFormat="1" ht="16.5" customHeight="1">
      <c r="A35" s="99"/>
      <c r="B35" s="103"/>
      <c r="C35" s="107" t="s">
        <v>19</v>
      </c>
      <c r="D35" s="108" t="s">
        <v>168</v>
      </c>
      <c r="E35" s="109"/>
      <c r="F35" s="70">
        <v>1000000000</v>
      </c>
      <c r="G35" s="71"/>
      <c r="H35" s="70">
        <v>0</v>
      </c>
      <c r="I35" s="71"/>
      <c r="J35" s="72">
        <v>1000000000</v>
      </c>
      <c r="K35" s="12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3" ht="9">
      <c r="A36" s="99"/>
      <c r="B36" s="103"/>
      <c r="C36" s="106" t="s">
        <v>172</v>
      </c>
      <c r="D36" s="103" t="s">
        <v>25</v>
      </c>
      <c r="E36" s="104"/>
      <c r="F36" s="59">
        <v>18434803698.75</v>
      </c>
      <c r="G36" s="60" t="s">
        <v>77</v>
      </c>
      <c r="H36" s="59">
        <v>4041600000</v>
      </c>
      <c r="I36" s="60" t="s">
        <v>77</v>
      </c>
      <c r="J36" s="64">
        <v>22476403698.75</v>
      </c>
      <c r="K36" s="7" t="s">
        <v>77</v>
      </c>
      <c r="L36" s="86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1:33" ht="9">
      <c r="A37" s="99"/>
      <c r="B37" s="110" t="s">
        <v>33</v>
      </c>
      <c r="C37" s="102" t="s">
        <v>34</v>
      </c>
      <c r="D37" s="102"/>
      <c r="E37" s="102"/>
      <c r="F37" s="66">
        <v>52503506067.31</v>
      </c>
      <c r="G37" s="73" t="s">
        <v>77</v>
      </c>
      <c r="H37" s="66">
        <v>9007190346.61</v>
      </c>
      <c r="I37" s="73" t="s">
        <v>77</v>
      </c>
      <c r="J37" s="66">
        <v>61510696413.92</v>
      </c>
      <c r="K37" s="7" t="s">
        <v>77</v>
      </c>
      <c r="L37" s="92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s="8" customFormat="1" ht="9">
      <c r="A38" s="94" t="s">
        <v>35</v>
      </c>
      <c r="B38" s="111" t="s">
        <v>84</v>
      </c>
      <c r="C38" s="112"/>
      <c r="D38" s="112"/>
      <c r="E38" s="113"/>
      <c r="F38" s="59"/>
      <c r="G38" s="74"/>
      <c r="H38" s="59"/>
      <c r="I38" s="74"/>
      <c r="J38" s="64"/>
      <c r="K38" s="12"/>
      <c r="L38" s="93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8" customFormat="1" ht="9">
      <c r="A39" s="99"/>
      <c r="B39" s="97" t="s">
        <v>11</v>
      </c>
      <c r="C39" s="103" t="s">
        <v>85</v>
      </c>
      <c r="D39" s="103"/>
      <c r="E39" s="103"/>
      <c r="F39" s="59">
        <v>-1159000000</v>
      </c>
      <c r="G39" s="74"/>
      <c r="H39" s="59">
        <v>1159000000</v>
      </c>
      <c r="I39" s="74"/>
      <c r="J39" s="64">
        <v>0</v>
      </c>
      <c r="K39" s="12"/>
      <c r="L39" s="93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3" s="8" customFormat="1" ht="9">
      <c r="A40" s="99"/>
      <c r="B40" s="97" t="s">
        <v>24</v>
      </c>
      <c r="C40" s="103" t="s">
        <v>86</v>
      </c>
      <c r="D40" s="103"/>
      <c r="E40" s="103"/>
      <c r="F40" s="59">
        <v>51148355</v>
      </c>
      <c r="G40" s="74"/>
      <c r="H40" s="59">
        <v>-51148355</v>
      </c>
      <c r="I40" s="74"/>
      <c r="J40" s="64">
        <v>0</v>
      </c>
      <c r="K40" s="12"/>
      <c r="L40" s="93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8" customFormat="1" ht="9">
      <c r="A41" s="99"/>
      <c r="B41" s="97" t="s">
        <v>26</v>
      </c>
      <c r="C41" s="103" t="s">
        <v>25</v>
      </c>
      <c r="D41" s="103"/>
      <c r="E41" s="103"/>
      <c r="F41" s="59">
        <v>-1107851645</v>
      </c>
      <c r="G41" s="74"/>
      <c r="H41" s="59">
        <v>1107851645</v>
      </c>
      <c r="I41" s="74"/>
      <c r="J41" s="64">
        <v>0</v>
      </c>
      <c r="K41" s="12"/>
      <c r="L41" s="93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s="8" customFormat="1" ht="9">
      <c r="A42" s="94" t="s">
        <v>49</v>
      </c>
      <c r="B42" s="95" t="s">
        <v>58</v>
      </c>
      <c r="C42" s="95"/>
      <c r="D42" s="95"/>
      <c r="E42" s="95"/>
      <c r="F42" s="75"/>
      <c r="G42" s="75"/>
      <c r="H42" s="75"/>
      <c r="I42" s="75"/>
      <c r="J42" s="67"/>
      <c r="K42" s="1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s="8" customFormat="1" ht="9">
      <c r="A43" s="99"/>
      <c r="B43" s="97" t="s">
        <v>36</v>
      </c>
      <c r="C43" s="103" t="s">
        <v>37</v>
      </c>
      <c r="D43" s="103"/>
      <c r="E43" s="103"/>
      <c r="F43" s="59"/>
      <c r="G43" s="59"/>
      <c r="H43" s="59"/>
      <c r="I43" s="59"/>
      <c r="J43" s="64"/>
      <c r="K43" s="16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8" customFormat="1" ht="9">
      <c r="A44" s="99"/>
      <c r="B44" s="103"/>
      <c r="C44" s="97" t="s">
        <v>12</v>
      </c>
      <c r="D44" s="103" t="s">
        <v>38</v>
      </c>
      <c r="E44" s="104"/>
      <c r="F44" s="64">
        <v>42509930801.81</v>
      </c>
      <c r="G44" s="60"/>
      <c r="H44" s="59">
        <v>0</v>
      </c>
      <c r="I44" s="59"/>
      <c r="J44" s="64">
        <v>42509930801.81</v>
      </c>
      <c r="K44" s="12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8" customFormat="1" ht="9">
      <c r="A45" s="99"/>
      <c r="B45" s="103"/>
      <c r="C45" s="97" t="s">
        <v>14</v>
      </c>
      <c r="D45" s="103" t="s">
        <v>39</v>
      </c>
      <c r="E45" s="104"/>
      <c r="F45" s="64">
        <v>-2730407</v>
      </c>
      <c r="G45" s="60"/>
      <c r="H45" s="59">
        <v>0</v>
      </c>
      <c r="I45" s="59"/>
      <c r="J45" s="64">
        <v>-2730407</v>
      </c>
      <c r="K45" s="12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8" customFormat="1" ht="9">
      <c r="A46" s="99"/>
      <c r="B46" s="103"/>
      <c r="C46" s="97" t="s">
        <v>15</v>
      </c>
      <c r="D46" s="103" t="s">
        <v>62</v>
      </c>
      <c r="E46" s="104"/>
      <c r="F46" s="59">
        <v>2471.99</v>
      </c>
      <c r="G46" s="60"/>
      <c r="H46" s="59">
        <v>0</v>
      </c>
      <c r="I46" s="59"/>
      <c r="J46" s="64">
        <v>2471.99</v>
      </c>
      <c r="K46" s="12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s="8" customFormat="1" ht="9">
      <c r="A47" s="99"/>
      <c r="B47" s="103"/>
      <c r="C47" s="97" t="s">
        <v>17</v>
      </c>
      <c r="D47" s="103" t="s">
        <v>80</v>
      </c>
      <c r="E47" s="104"/>
      <c r="F47" s="59">
        <v>8637239.959999999</v>
      </c>
      <c r="G47" s="60"/>
      <c r="H47" s="59">
        <v>0</v>
      </c>
      <c r="I47" s="59"/>
      <c r="J47" s="64">
        <v>8637239.959999999</v>
      </c>
      <c r="K47" s="12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s="8" customFormat="1" ht="9">
      <c r="A48" s="99"/>
      <c r="B48" s="103"/>
      <c r="C48" s="105" t="s">
        <v>19</v>
      </c>
      <c r="D48" s="103" t="s">
        <v>25</v>
      </c>
      <c r="E48" s="104"/>
      <c r="F48" s="64">
        <v>42515840106.759995</v>
      </c>
      <c r="G48" s="60"/>
      <c r="H48" s="59">
        <v>0</v>
      </c>
      <c r="I48" s="59"/>
      <c r="J48" s="64">
        <v>42515840106.759995</v>
      </c>
      <c r="K48" s="12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1:33" s="8" customFormat="1" ht="9">
      <c r="A49" s="99"/>
      <c r="B49" s="97" t="s">
        <v>24</v>
      </c>
      <c r="C49" s="103" t="s">
        <v>40</v>
      </c>
      <c r="D49" s="103"/>
      <c r="E49" s="103"/>
      <c r="F49" s="64">
        <v>533937393.95</v>
      </c>
      <c r="G49" s="60"/>
      <c r="H49" s="59">
        <v>0</v>
      </c>
      <c r="I49" s="59"/>
      <c r="J49" s="64">
        <v>533937393.95</v>
      </c>
      <c r="K49" s="12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1:33" s="8" customFormat="1" ht="9">
      <c r="A50" s="99"/>
      <c r="B50" s="97" t="s">
        <v>26</v>
      </c>
      <c r="C50" s="103" t="s">
        <v>41</v>
      </c>
      <c r="D50" s="103"/>
      <c r="E50" s="103"/>
      <c r="F50" s="59">
        <v>0</v>
      </c>
      <c r="G50" s="60"/>
      <c r="H50" s="59">
        <v>9136279466.3</v>
      </c>
      <c r="I50" s="60"/>
      <c r="J50" s="64">
        <v>9136279466.3</v>
      </c>
      <c r="K50" s="12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s="8" customFormat="1" ht="9">
      <c r="A51" s="99"/>
      <c r="B51" s="97" t="s">
        <v>28</v>
      </c>
      <c r="C51" s="103" t="s">
        <v>42</v>
      </c>
      <c r="D51" s="103"/>
      <c r="E51" s="103"/>
      <c r="F51" s="64"/>
      <c r="G51" s="60"/>
      <c r="H51" s="59"/>
      <c r="I51" s="59"/>
      <c r="J51" s="64"/>
      <c r="K51" s="12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s="8" customFormat="1" ht="9">
      <c r="A52" s="99"/>
      <c r="B52" s="103"/>
      <c r="C52" s="105" t="s">
        <v>12</v>
      </c>
      <c r="D52" s="103" t="s">
        <v>43</v>
      </c>
      <c r="E52" s="104"/>
      <c r="F52" s="64">
        <v>0</v>
      </c>
      <c r="G52" s="60"/>
      <c r="H52" s="59">
        <v>0</v>
      </c>
      <c r="I52" s="59"/>
      <c r="J52" s="64">
        <v>0</v>
      </c>
      <c r="K52" s="12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s="8" customFormat="1" ht="9">
      <c r="A53" s="99"/>
      <c r="B53" s="103"/>
      <c r="C53" s="97" t="s">
        <v>14</v>
      </c>
      <c r="D53" s="103" t="s">
        <v>44</v>
      </c>
      <c r="E53" s="104"/>
      <c r="F53" s="64">
        <v>107849134.93</v>
      </c>
      <c r="G53" s="60"/>
      <c r="H53" s="59">
        <v>0</v>
      </c>
      <c r="I53" s="59"/>
      <c r="J53" s="64">
        <v>107849134.93</v>
      </c>
      <c r="K53" s="12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s="8" customFormat="1" ht="9">
      <c r="A54" s="99"/>
      <c r="B54" s="103"/>
      <c r="C54" s="97" t="s">
        <v>15</v>
      </c>
      <c r="D54" s="103" t="s">
        <v>45</v>
      </c>
      <c r="E54" s="104"/>
      <c r="F54" s="64">
        <v>633512368.67</v>
      </c>
      <c r="G54" s="60"/>
      <c r="H54" s="59">
        <v>0</v>
      </c>
      <c r="I54" s="59"/>
      <c r="J54" s="64">
        <v>633512368.67</v>
      </c>
      <c r="K54" s="12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8" customFormat="1" ht="9">
      <c r="A55" s="99"/>
      <c r="B55" s="103"/>
      <c r="C55" s="97" t="s">
        <v>17</v>
      </c>
      <c r="D55" s="103" t="s">
        <v>73</v>
      </c>
      <c r="E55" s="104"/>
      <c r="F55" s="64">
        <v>0</v>
      </c>
      <c r="G55" s="60"/>
      <c r="H55" s="59">
        <v>0</v>
      </c>
      <c r="I55" s="59"/>
      <c r="J55" s="64">
        <v>0</v>
      </c>
      <c r="K55" s="12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8" customFormat="1" ht="9">
      <c r="A56" s="99"/>
      <c r="B56" s="103"/>
      <c r="C56" s="105" t="s">
        <v>19</v>
      </c>
      <c r="D56" s="103" t="s">
        <v>25</v>
      </c>
      <c r="E56" s="104"/>
      <c r="F56" s="64">
        <v>741361503.5999999</v>
      </c>
      <c r="G56" s="60"/>
      <c r="H56" s="59">
        <v>0</v>
      </c>
      <c r="I56" s="59"/>
      <c r="J56" s="64">
        <v>741361503.5999999</v>
      </c>
      <c r="K56" s="12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8" customFormat="1" ht="9">
      <c r="A57" s="99"/>
      <c r="B57" s="97" t="s">
        <v>30</v>
      </c>
      <c r="C57" s="103" t="s">
        <v>46</v>
      </c>
      <c r="D57" s="103"/>
      <c r="E57" s="103"/>
      <c r="F57" s="64">
        <v>0</v>
      </c>
      <c r="G57" s="60"/>
      <c r="H57" s="59">
        <v>0</v>
      </c>
      <c r="I57" s="59"/>
      <c r="J57" s="64">
        <v>0</v>
      </c>
      <c r="K57" s="12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s="8" customFormat="1" ht="9">
      <c r="A58" s="99"/>
      <c r="B58" s="97" t="s">
        <v>33</v>
      </c>
      <c r="C58" s="103" t="s">
        <v>60</v>
      </c>
      <c r="D58" s="103"/>
      <c r="E58" s="103"/>
      <c r="F58" s="64">
        <v>0</v>
      </c>
      <c r="G58" s="60"/>
      <c r="H58" s="59">
        <v>0</v>
      </c>
      <c r="I58" s="59"/>
      <c r="J58" s="64">
        <v>0</v>
      </c>
      <c r="K58" s="12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1:33" s="8" customFormat="1" ht="9">
      <c r="A59" s="99"/>
      <c r="B59" s="97" t="s">
        <v>47</v>
      </c>
      <c r="C59" s="103" t="s">
        <v>48</v>
      </c>
      <c r="D59" s="103"/>
      <c r="E59" s="103"/>
      <c r="F59" s="64">
        <v>43791139004.30999</v>
      </c>
      <c r="G59" s="60"/>
      <c r="H59" s="59">
        <v>9136279466.3</v>
      </c>
      <c r="I59" s="60"/>
      <c r="J59" s="64">
        <v>52927418470.609985</v>
      </c>
      <c r="K59" s="12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</row>
    <row r="60" spans="1:33" s="8" customFormat="1" ht="9">
      <c r="A60" s="94" t="s">
        <v>87</v>
      </c>
      <c r="B60" s="95" t="s">
        <v>112</v>
      </c>
      <c r="C60" s="95"/>
      <c r="D60" s="95"/>
      <c r="E60" s="95"/>
      <c r="F60" s="75"/>
      <c r="G60" s="75"/>
      <c r="H60" s="75"/>
      <c r="I60" s="75"/>
      <c r="J60" s="67"/>
      <c r="K60" s="1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</row>
    <row r="61" spans="1:33" s="8" customFormat="1" ht="9">
      <c r="A61" s="99"/>
      <c r="B61" s="97" t="s">
        <v>11</v>
      </c>
      <c r="C61" s="103" t="s">
        <v>50</v>
      </c>
      <c r="D61" s="103"/>
      <c r="E61" s="103"/>
      <c r="F61" s="59"/>
      <c r="G61" s="59"/>
      <c r="H61" s="59"/>
      <c r="I61" s="59"/>
      <c r="J61" s="64"/>
      <c r="K61" s="16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</row>
    <row r="62" spans="1:33" s="8" customFormat="1" ht="9">
      <c r="A62" s="99"/>
      <c r="B62" s="103"/>
      <c r="C62" s="103" t="s">
        <v>51</v>
      </c>
      <c r="D62" s="103"/>
      <c r="E62" s="103"/>
      <c r="F62" s="59">
        <v>7980635371.12</v>
      </c>
      <c r="G62" s="60"/>
      <c r="H62" s="59">
        <v>2715318752.79</v>
      </c>
      <c r="I62" s="60"/>
      <c r="J62" s="64">
        <v>10695954123.91</v>
      </c>
      <c r="K62" s="12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</row>
    <row r="63" spans="1:33" s="8" customFormat="1" ht="9">
      <c r="A63" s="99"/>
      <c r="B63" s="97" t="s">
        <v>24</v>
      </c>
      <c r="C63" s="103" t="s">
        <v>52</v>
      </c>
      <c r="D63" s="103"/>
      <c r="E63" s="103"/>
      <c r="F63" s="59"/>
      <c r="G63" s="59"/>
      <c r="H63" s="59"/>
      <c r="I63" s="59"/>
      <c r="J63" s="64"/>
      <c r="K63" s="16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</row>
    <row r="64" spans="1:33" s="8" customFormat="1" ht="9">
      <c r="A64" s="99"/>
      <c r="B64" s="103"/>
      <c r="C64" s="97" t="s">
        <v>12</v>
      </c>
      <c r="D64" s="103" t="s">
        <v>61</v>
      </c>
      <c r="E64" s="104"/>
      <c r="F64" s="59">
        <v>2150051004.31</v>
      </c>
      <c r="G64" s="60"/>
      <c r="H64" s="59">
        <v>266366649.38</v>
      </c>
      <c r="I64" s="60"/>
      <c r="J64" s="64">
        <v>2416417653.69</v>
      </c>
      <c r="K64" s="12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</row>
    <row r="65" spans="1:33" s="8" customFormat="1" ht="9">
      <c r="A65" s="99"/>
      <c r="B65" s="103"/>
      <c r="C65" s="97" t="s">
        <v>14</v>
      </c>
      <c r="D65" s="103" t="s">
        <v>75</v>
      </c>
      <c r="E65" s="104"/>
      <c r="F65" s="59"/>
      <c r="G65" s="59"/>
      <c r="H65" s="59"/>
      <c r="I65" s="59"/>
      <c r="J65" s="64"/>
      <c r="K65" s="16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 s="8" customFormat="1" ht="9">
      <c r="A66" s="99"/>
      <c r="B66" s="103"/>
      <c r="C66" s="97"/>
      <c r="D66" s="97" t="s">
        <v>63</v>
      </c>
      <c r="E66" s="103" t="s">
        <v>38</v>
      </c>
      <c r="F66" s="59">
        <v>965604303.1700058</v>
      </c>
      <c r="G66" s="60"/>
      <c r="H66" s="59">
        <v>0</v>
      </c>
      <c r="I66" s="59"/>
      <c r="J66" s="64">
        <v>965604303.1700058</v>
      </c>
      <c r="K66" s="12"/>
      <c r="L66" s="86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 s="8" customFormat="1" ht="9">
      <c r="A67" s="99"/>
      <c r="B67" s="103"/>
      <c r="C67" s="97"/>
      <c r="D67" s="97" t="s">
        <v>64</v>
      </c>
      <c r="E67" s="103" t="s">
        <v>39</v>
      </c>
      <c r="F67" s="64">
        <v>4278779.63</v>
      </c>
      <c r="G67" s="60"/>
      <c r="H67" s="59">
        <v>0</v>
      </c>
      <c r="I67" s="59"/>
      <c r="J67" s="64">
        <v>4278779.63</v>
      </c>
      <c r="K67" s="12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s="8" customFormat="1" ht="9">
      <c r="A68" s="99"/>
      <c r="B68" s="103"/>
      <c r="C68" s="97"/>
      <c r="D68" s="97" t="s">
        <v>65</v>
      </c>
      <c r="E68" s="103" t="s">
        <v>59</v>
      </c>
      <c r="F68" s="64">
        <v>17129811.959999997</v>
      </c>
      <c r="G68" s="60"/>
      <c r="H68" s="59">
        <v>0</v>
      </c>
      <c r="I68" s="59"/>
      <c r="J68" s="64">
        <v>17129811.959999997</v>
      </c>
      <c r="K68" s="12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 s="8" customFormat="1" ht="9">
      <c r="A69" s="99"/>
      <c r="B69" s="103"/>
      <c r="C69" s="97"/>
      <c r="D69" s="97" t="s">
        <v>66</v>
      </c>
      <c r="E69" s="103" t="s">
        <v>62</v>
      </c>
      <c r="F69" s="59">
        <v>324688.5900000001</v>
      </c>
      <c r="G69" s="60"/>
      <c r="H69" s="59">
        <v>0</v>
      </c>
      <c r="I69" s="59"/>
      <c r="J69" s="64">
        <v>324688.5900000001</v>
      </c>
      <c r="K69" s="12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 s="8" customFormat="1" ht="9">
      <c r="A70" s="99"/>
      <c r="B70" s="103"/>
      <c r="C70" s="97"/>
      <c r="D70" s="97" t="s">
        <v>67</v>
      </c>
      <c r="E70" s="103" t="s">
        <v>40</v>
      </c>
      <c r="F70" s="59">
        <v>124088428.68</v>
      </c>
      <c r="G70" s="60"/>
      <c r="H70" s="59">
        <v>0</v>
      </c>
      <c r="I70" s="59"/>
      <c r="J70" s="64">
        <v>124088428.68</v>
      </c>
      <c r="K70" s="12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1:33" s="8" customFormat="1" ht="9">
      <c r="A71" s="99"/>
      <c r="B71" s="103"/>
      <c r="C71" s="97"/>
      <c r="D71" s="97" t="s">
        <v>68</v>
      </c>
      <c r="E71" s="103" t="s">
        <v>41</v>
      </c>
      <c r="F71" s="64">
        <v>0</v>
      </c>
      <c r="G71" s="60"/>
      <c r="H71" s="59">
        <v>489151757.88000107</v>
      </c>
      <c r="I71" s="60"/>
      <c r="J71" s="64">
        <v>489151757.88000107</v>
      </c>
      <c r="K71" s="12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s="8" customFormat="1" ht="9">
      <c r="A72" s="99"/>
      <c r="B72" s="103"/>
      <c r="C72" s="97"/>
      <c r="D72" s="97" t="s">
        <v>69</v>
      </c>
      <c r="E72" s="103" t="s">
        <v>42</v>
      </c>
      <c r="F72" s="64">
        <v>133153446.79000008</v>
      </c>
      <c r="G72" s="60"/>
      <c r="H72" s="59">
        <v>0</v>
      </c>
      <c r="I72" s="59"/>
      <c r="J72" s="64">
        <v>133153446.79000008</v>
      </c>
      <c r="K72" s="12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</row>
    <row r="73" spans="1:33" s="8" customFormat="1" ht="9">
      <c r="A73" s="99"/>
      <c r="B73" s="103"/>
      <c r="C73" s="97"/>
      <c r="D73" s="97" t="s">
        <v>70</v>
      </c>
      <c r="E73" s="103" t="s">
        <v>46</v>
      </c>
      <c r="F73" s="59">
        <v>0</v>
      </c>
      <c r="G73" s="60"/>
      <c r="H73" s="59">
        <v>0</v>
      </c>
      <c r="I73" s="59"/>
      <c r="J73" s="64">
        <v>0</v>
      </c>
      <c r="K73" s="12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s="8" customFormat="1" ht="9">
      <c r="A74" s="99"/>
      <c r="B74" s="103"/>
      <c r="C74" s="97"/>
      <c r="D74" s="97" t="s">
        <v>71</v>
      </c>
      <c r="E74" s="103" t="s">
        <v>60</v>
      </c>
      <c r="F74" s="64">
        <v>311060.85000000003</v>
      </c>
      <c r="G74" s="60"/>
      <c r="H74" s="59">
        <v>0</v>
      </c>
      <c r="I74" s="59"/>
      <c r="J74" s="64">
        <v>311060.85000000003</v>
      </c>
      <c r="K74" s="12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</row>
    <row r="75" spans="1:33" s="8" customFormat="1" ht="9">
      <c r="A75" s="99"/>
      <c r="B75" s="103"/>
      <c r="C75" s="97"/>
      <c r="D75" s="97" t="s">
        <v>72</v>
      </c>
      <c r="E75" s="103" t="s">
        <v>25</v>
      </c>
      <c r="F75" s="64">
        <v>1244890519.6700058</v>
      </c>
      <c r="G75" s="60"/>
      <c r="H75" s="59">
        <v>489151757.88000107</v>
      </c>
      <c r="I75" s="60"/>
      <c r="J75" s="64">
        <v>1734042277.5500069</v>
      </c>
      <c r="K75" s="12"/>
      <c r="L75" s="86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</row>
    <row r="76" spans="1:33" s="8" customFormat="1" ht="9">
      <c r="A76" s="99"/>
      <c r="B76" s="103"/>
      <c r="C76" s="105" t="s">
        <v>15</v>
      </c>
      <c r="D76" s="114" t="s">
        <v>74</v>
      </c>
      <c r="E76" s="103"/>
      <c r="F76" s="64">
        <v>3394941523.9800057</v>
      </c>
      <c r="G76" s="60"/>
      <c r="H76" s="59">
        <v>755518407.2600011</v>
      </c>
      <c r="I76" s="60"/>
      <c r="J76" s="64">
        <v>4150459931.240007</v>
      </c>
      <c r="K76" s="12"/>
      <c r="L76" s="86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</row>
    <row r="77" spans="1:33" s="8" customFormat="1" ht="9">
      <c r="A77" s="115"/>
      <c r="B77" s="110" t="s">
        <v>26</v>
      </c>
      <c r="C77" s="102" t="s">
        <v>111</v>
      </c>
      <c r="D77" s="102"/>
      <c r="E77" s="102"/>
      <c r="F77" s="66">
        <v>11375576895.100006</v>
      </c>
      <c r="G77" s="60"/>
      <c r="H77" s="66">
        <v>3470837160.050001</v>
      </c>
      <c r="I77" s="60"/>
      <c r="J77" s="66">
        <v>14846414055.150007</v>
      </c>
      <c r="K77" s="12"/>
      <c r="L77" s="91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</row>
    <row r="78" spans="1:33" ht="9">
      <c r="A78" s="76" t="s">
        <v>54</v>
      </c>
      <c r="B78" s="49"/>
      <c r="C78" s="49"/>
      <c r="D78" s="49"/>
      <c r="E78" s="49"/>
      <c r="F78" s="49"/>
      <c r="G78" s="77"/>
      <c r="H78" s="49"/>
      <c r="I78" s="77"/>
      <c r="J78" s="78"/>
      <c r="K78" s="9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</row>
    <row r="79" spans="1:33" ht="9">
      <c r="A79" s="62" t="s">
        <v>55</v>
      </c>
      <c r="B79" s="53"/>
      <c r="C79" s="53"/>
      <c r="D79" s="53"/>
      <c r="E79" s="53"/>
      <c r="F79" s="53"/>
      <c r="G79" s="53"/>
      <c r="H79" s="53"/>
      <c r="I79" s="53"/>
      <c r="J79" s="79"/>
      <c r="K79" s="10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</row>
    <row r="80" spans="1:33" ht="9">
      <c r="A80" s="62" t="s">
        <v>114</v>
      </c>
      <c r="B80" s="53"/>
      <c r="C80" s="53"/>
      <c r="D80" s="53"/>
      <c r="E80" s="53"/>
      <c r="F80" s="53"/>
      <c r="G80" s="53"/>
      <c r="H80" s="53"/>
      <c r="I80" s="53"/>
      <c r="J80" s="79"/>
      <c r="K80" s="1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</row>
    <row r="81" spans="1:33" s="8" customFormat="1" ht="9">
      <c r="A81" s="62" t="s">
        <v>171</v>
      </c>
      <c r="B81" s="53"/>
      <c r="C81" s="53"/>
      <c r="D81" s="53"/>
      <c r="E81" s="53"/>
      <c r="F81" s="53"/>
      <c r="G81" s="53"/>
      <c r="H81" s="53"/>
      <c r="I81" s="53"/>
      <c r="J81" s="79"/>
      <c r="K81" s="45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</row>
    <row r="82" spans="1:33" ht="2.25" customHeight="1">
      <c r="A82" s="80"/>
      <c r="B82" s="58"/>
      <c r="C82" s="58"/>
      <c r="D82" s="58"/>
      <c r="E82" s="58"/>
      <c r="F82" s="58"/>
      <c r="G82" s="58"/>
      <c r="H82" s="58"/>
      <c r="I82" s="58"/>
      <c r="J82" s="81"/>
      <c r="K82" s="11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</row>
    <row r="83" spans="1:33" ht="9">
      <c r="A83" s="68"/>
      <c r="B83" s="68"/>
      <c r="C83" s="68"/>
      <c r="D83" s="68"/>
      <c r="E83" s="68"/>
      <c r="F83" s="82"/>
      <c r="G83" s="82"/>
      <c r="H83" s="82"/>
      <c r="I83" s="82"/>
      <c r="J83" s="82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</row>
    <row r="84" spans="1:33" ht="9">
      <c r="A84" s="68"/>
      <c r="B84" s="68"/>
      <c r="C84" s="68"/>
      <c r="D84" s="68"/>
      <c r="E84" s="68"/>
      <c r="F84" s="83"/>
      <c r="G84" s="68"/>
      <c r="H84" s="83"/>
      <c r="I84" s="68"/>
      <c r="J84" s="83"/>
      <c r="L84" s="83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</row>
    <row r="85" spans="1:33" s="8" customFormat="1" ht="9">
      <c r="A85" s="53"/>
      <c r="B85" s="53"/>
      <c r="C85" s="53"/>
      <c r="D85" s="53"/>
      <c r="E85" s="53"/>
      <c r="F85" s="84"/>
      <c r="G85" s="84"/>
      <c r="H85" s="84"/>
      <c r="I85" s="85"/>
      <c r="J85" s="84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</row>
    <row r="86" spans="1:33" ht="9">
      <c r="A86" s="68"/>
      <c r="B86" s="68"/>
      <c r="C86" s="68"/>
      <c r="D86" s="68"/>
      <c r="E86" s="68"/>
      <c r="F86" s="86"/>
      <c r="G86" s="68"/>
      <c r="H86" s="86"/>
      <c r="I86" s="68"/>
      <c r="J86" s="86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</row>
    <row r="87" spans="1:33" ht="9">
      <c r="A87" s="87"/>
      <c r="B87" s="68"/>
      <c r="C87" s="68"/>
      <c r="D87" s="68"/>
      <c r="E87" s="68"/>
      <c r="F87" s="86"/>
      <c r="G87" s="68"/>
      <c r="H87" s="86"/>
      <c r="I87" s="68"/>
      <c r="J87" s="86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</row>
    <row r="88" spans="1:33" ht="19.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</row>
    <row r="89" spans="1:33" ht="9">
      <c r="A89" s="87"/>
      <c r="B89" s="68"/>
      <c r="C89" s="68"/>
      <c r="D89" s="68"/>
      <c r="E89" s="68"/>
      <c r="F89" s="86"/>
      <c r="G89" s="68"/>
      <c r="H89" s="86"/>
      <c r="I89" s="68"/>
      <c r="J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1:33" ht="9">
      <c r="A90" s="89"/>
      <c r="B90" s="68"/>
      <c r="C90" s="68"/>
      <c r="D90" s="68"/>
      <c r="E90" s="68"/>
      <c r="F90" s="86"/>
      <c r="G90" s="68"/>
      <c r="H90" s="86"/>
      <c r="I90" s="68"/>
      <c r="J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</row>
    <row r="91" spans="1:33" ht="9">
      <c r="A91" s="68"/>
      <c r="B91" s="68"/>
      <c r="C91" s="68"/>
      <c r="D91" s="68"/>
      <c r="E91" s="68"/>
      <c r="F91" s="82"/>
      <c r="G91" s="68"/>
      <c r="H91" s="68"/>
      <c r="I91" s="68"/>
      <c r="J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</row>
    <row r="92" spans="1:33" ht="9">
      <c r="A92" s="68"/>
      <c r="B92" s="68"/>
      <c r="C92" s="68"/>
      <c r="D92" s="68"/>
      <c r="E92" s="68"/>
      <c r="F92" s="86"/>
      <c r="G92" s="68"/>
      <c r="H92" s="86"/>
      <c r="I92" s="68"/>
      <c r="J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</row>
    <row r="93" spans="1:33" ht="9">
      <c r="A93" s="68"/>
      <c r="B93" s="68"/>
      <c r="C93" s="68"/>
      <c r="D93" s="68"/>
      <c r="E93" s="68"/>
      <c r="F93" s="86"/>
      <c r="G93" s="68"/>
      <c r="H93" s="86"/>
      <c r="I93" s="68"/>
      <c r="J93" s="86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</row>
    <row r="94" spans="1:33" ht="9">
      <c r="A94" s="68"/>
      <c r="B94" s="68"/>
      <c r="C94" s="68"/>
      <c r="D94" s="68"/>
      <c r="E94" s="68"/>
      <c r="F94" s="68"/>
      <c r="G94" s="68"/>
      <c r="H94" s="90"/>
      <c r="I94" s="68"/>
      <c r="J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</row>
    <row r="95" spans="1:10" ht="9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ht="9">
      <c r="H96" s="13"/>
    </row>
  </sheetData>
  <sheetProtection/>
  <mergeCells count="4">
    <mergeCell ref="B38:E38"/>
    <mergeCell ref="A3:J3"/>
    <mergeCell ref="A88:J88"/>
    <mergeCell ref="D35:E35"/>
  </mergeCells>
  <printOptions horizontalCentered="1"/>
  <pageMargins left="0.5" right="0.5" top="0.5" bottom="0.5" header="0" footer="0"/>
  <pageSetup fitToHeight="1" fitToWidth="1" horizontalDpi="600" verticalDpi="600" orientation="portrait" scale="88" r:id="rId1"/>
  <ignoredErrors>
    <ignoredError sqref="C14:C19 C76 C21:C22 C31 C52:C56 C64:C65 C44: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IV65536"/>
    </sheetView>
  </sheetViews>
  <sheetFormatPr defaultColWidth="9.33203125" defaultRowHeight="9.75"/>
  <cols>
    <col min="1" max="1" width="48.16015625" style="15" customWidth="1"/>
    <col min="2" max="2" width="9.66015625" style="15" customWidth="1"/>
    <col min="3" max="3" width="27.16015625" style="15" bestFit="1" customWidth="1"/>
    <col min="4" max="16384" width="9.66015625" style="15" customWidth="1"/>
  </cols>
  <sheetData>
    <row r="1" spans="1:6" ht="12.75">
      <c r="A1" s="44" t="s">
        <v>96</v>
      </c>
      <c r="B1" s="44"/>
      <c r="C1" s="44"/>
      <c r="F1" s="15" t="s">
        <v>97</v>
      </c>
    </row>
    <row r="2" spans="1:3" ht="12.75">
      <c r="A2" s="44" t="s">
        <v>116</v>
      </c>
      <c r="B2" s="44"/>
      <c r="C2" s="44"/>
    </row>
    <row r="4" spans="1:3" ht="12.75">
      <c r="A4" s="15" t="s">
        <v>117</v>
      </c>
      <c r="C4" s="14">
        <f>+Statement!F11</f>
        <v>3771061477.1000104</v>
      </c>
    </row>
    <row r="5" ht="12.75">
      <c r="C5" s="14"/>
    </row>
    <row r="6" spans="1:4" ht="12.75">
      <c r="A6" s="15" t="s">
        <v>98</v>
      </c>
      <c r="C6" s="14">
        <f>+Statement!F19+Statement!F29+Statement!F36</f>
        <v>53548300361.009995</v>
      </c>
      <c r="D6" s="15" t="s">
        <v>119</v>
      </c>
    </row>
    <row r="7" spans="1:4" ht="12.75">
      <c r="A7" s="15" t="s">
        <v>83</v>
      </c>
      <c r="C7" s="14">
        <f>-Statement!F24</f>
        <v>-1044794293.7</v>
      </c>
      <c r="D7" s="15" t="s">
        <v>99</v>
      </c>
    </row>
    <row r="8" spans="1:3" ht="12.75">
      <c r="A8" s="15" t="s">
        <v>100</v>
      </c>
      <c r="C8" s="14" t="e">
        <f>-Statement!#REF!</f>
        <v>#REF!</v>
      </c>
    </row>
    <row r="9" spans="1:3" ht="12.75">
      <c r="A9" s="15" t="s">
        <v>101</v>
      </c>
      <c r="C9" s="14" t="e">
        <f>SUM(C6:C8)</f>
        <v>#REF!</v>
      </c>
    </row>
    <row r="10" ht="12.75">
      <c r="C10" s="14"/>
    </row>
    <row r="11" spans="1:3" ht="12.75">
      <c r="A11" s="15" t="s">
        <v>102</v>
      </c>
      <c r="C11" s="14">
        <f>+Statement!F39</f>
        <v>-1159000000</v>
      </c>
    </row>
    <row r="12" spans="1:3" ht="12.75">
      <c r="A12" s="15" t="s">
        <v>103</v>
      </c>
      <c r="C12" s="14">
        <f>+Statement!F40</f>
        <v>51148355</v>
      </c>
    </row>
    <row r="13" ht="12.75">
      <c r="C13" s="14"/>
    </row>
    <row r="14" spans="1:3" ht="12.75">
      <c r="A14" s="15" t="s">
        <v>104</v>
      </c>
      <c r="C14" s="14">
        <f>-Statement!F59</f>
        <v>-43791139004.30999</v>
      </c>
    </row>
    <row r="15" ht="13.5" customHeight="1">
      <c r="C15" s="14"/>
    </row>
    <row r="16" spans="1:4" ht="12.75">
      <c r="A16" s="15" t="s">
        <v>105</v>
      </c>
      <c r="C16" s="14" t="e">
        <f>+C9+C14</f>
        <v>#REF!</v>
      </c>
      <c r="D16" s="15" t="s">
        <v>106</v>
      </c>
    </row>
    <row r="17" ht="12.75">
      <c r="C17" s="14"/>
    </row>
    <row r="18" spans="1:3" ht="12.75">
      <c r="A18" s="15" t="s">
        <v>118</v>
      </c>
      <c r="C18" s="14" t="e">
        <f>+C4+C9+C11+C12+C14</f>
        <v>#REF!</v>
      </c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IV65536"/>
    </sheetView>
  </sheetViews>
  <sheetFormatPr defaultColWidth="9.33203125" defaultRowHeight="9.75"/>
  <cols>
    <col min="1" max="1" width="34" style="3" customWidth="1"/>
    <col min="2" max="2" width="25" style="3" bestFit="1" customWidth="1"/>
    <col min="3" max="4" width="23.66015625" style="3" bestFit="1" customWidth="1"/>
    <col min="5" max="5" width="25" style="3" bestFit="1" customWidth="1"/>
    <col min="6" max="6" width="24.83203125" style="3" customWidth="1"/>
    <col min="7" max="7" width="9.66015625" style="3" customWidth="1"/>
    <col min="8" max="8" width="2.33203125" style="25" customWidth="1"/>
    <col min="9" max="9" width="9.66015625" style="3" customWidth="1"/>
    <col min="10" max="10" width="25" style="3" bestFit="1" customWidth="1"/>
    <col min="11" max="11" width="9.66015625" style="3" customWidth="1"/>
    <col min="12" max="12" width="11.66015625" style="3" bestFit="1" customWidth="1"/>
    <col min="13" max="16384" width="9.66015625" style="3" customWidth="1"/>
  </cols>
  <sheetData>
    <row r="1" spans="1:5" ht="12.75">
      <c r="A1" s="18" t="s">
        <v>125</v>
      </c>
      <c r="B1" s="15" t="s">
        <v>165</v>
      </c>
      <c r="C1" s="15"/>
      <c r="D1" s="15"/>
      <c r="E1" s="15"/>
    </row>
    <row r="2" spans="1:6" ht="25.5">
      <c r="A2" s="18" t="s">
        <v>56</v>
      </c>
      <c r="B2" s="19" t="s">
        <v>88</v>
      </c>
      <c r="C2" s="19" t="s">
        <v>89</v>
      </c>
      <c r="D2" s="20" t="s">
        <v>90</v>
      </c>
      <c r="E2" s="19" t="s">
        <v>91</v>
      </c>
      <c r="F2" s="19" t="s">
        <v>124</v>
      </c>
    </row>
    <row r="3" spans="1:12" ht="12.75">
      <c r="A3" s="15" t="s">
        <v>92</v>
      </c>
      <c r="B3" s="14">
        <f>+Statement!F14</f>
        <v>21086367500.8</v>
      </c>
      <c r="C3" s="14" t="e">
        <f>+Statement!#REF!</f>
        <v>#REF!</v>
      </c>
      <c r="D3" s="14">
        <f>+Statement!F21+Statement!F22</f>
        <v>400754000</v>
      </c>
      <c r="E3" s="14" t="e">
        <f aca="true" t="shared" si="0" ref="E3:E8">+B3-C3-D3</f>
        <v>#REF!</v>
      </c>
      <c r="F3" s="23" t="e">
        <f aca="true" t="shared" si="1" ref="F3:F8">+E3/$E$9</f>
        <v>#REF!</v>
      </c>
      <c r="J3" s="14"/>
      <c r="L3" s="26"/>
    </row>
    <row r="4" spans="1:12" ht="12.75">
      <c r="A4" s="15" t="s">
        <v>78</v>
      </c>
      <c r="B4" s="14">
        <f>+Statement!F15</f>
        <v>8987560240.94</v>
      </c>
      <c r="C4" s="14" t="e">
        <f>+Statement!#REF!</f>
        <v>#REF!</v>
      </c>
      <c r="D4" s="14">
        <f>+Statement!F23</f>
        <v>644040293.7</v>
      </c>
      <c r="E4" s="14" t="e">
        <f t="shared" si="0"/>
        <v>#REF!</v>
      </c>
      <c r="F4" s="23" t="e">
        <f t="shared" si="1"/>
        <v>#REF!</v>
      </c>
      <c r="J4" s="14"/>
      <c r="L4" s="26"/>
    </row>
    <row r="5" spans="1:12" ht="12.75">
      <c r="A5" s="15" t="s">
        <v>18</v>
      </c>
      <c r="B5" s="14">
        <f>+Statement!F16</f>
        <v>446603558.52</v>
      </c>
      <c r="C5" s="14">
        <v>0</v>
      </c>
      <c r="D5" s="14"/>
      <c r="E5" s="14">
        <f t="shared" si="0"/>
        <v>446603558.52</v>
      </c>
      <c r="F5" s="23" t="e">
        <f t="shared" si="1"/>
        <v>#REF!</v>
      </c>
      <c r="J5" s="14"/>
      <c r="L5" s="26"/>
    </row>
    <row r="6" spans="1:12" ht="12.75">
      <c r="A6" s="15" t="s">
        <v>93</v>
      </c>
      <c r="B6" s="14">
        <f>+Statement!F17</f>
        <v>3645184872.28</v>
      </c>
      <c r="C6" s="14">
        <v>0</v>
      </c>
      <c r="D6" s="14"/>
      <c r="E6" s="14">
        <f t="shared" si="0"/>
        <v>3645184872.28</v>
      </c>
      <c r="F6" s="23" t="e">
        <f t="shared" si="1"/>
        <v>#REF!</v>
      </c>
      <c r="J6" s="14"/>
      <c r="L6" s="26"/>
    </row>
    <row r="7" spans="1:12" ht="12.75">
      <c r="A7" s="15" t="s">
        <v>94</v>
      </c>
      <c r="B7" s="14">
        <f>+Statement!F18</f>
        <v>945182057.01</v>
      </c>
      <c r="C7" s="14">
        <v>0</v>
      </c>
      <c r="D7" s="14"/>
      <c r="E7" s="14">
        <f t="shared" si="0"/>
        <v>945182057.01</v>
      </c>
      <c r="F7" s="23" t="e">
        <f t="shared" si="1"/>
        <v>#REF!</v>
      </c>
      <c r="J7" s="14"/>
      <c r="L7" s="26"/>
    </row>
    <row r="8" spans="1:12" ht="12.75">
      <c r="A8" s="15" t="s">
        <v>95</v>
      </c>
      <c r="B8" s="14">
        <f>+Statement!F29+Statement!F36</f>
        <v>18437402131.46</v>
      </c>
      <c r="C8" s="14"/>
      <c r="D8" s="14"/>
      <c r="E8" s="14">
        <f t="shared" si="0"/>
        <v>18437402131.46</v>
      </c>
      <c r="F8" s="23" t="e">
        <f t="shared" si="1"/>
        <v>#REF!</v>
      </c>
      <c r="J8" s="14"/>
      <c r="L8" s="26"/>
    </row>
    <row r="9" spans="1:12" ht="12.75">
      <c r="A9" s="15" t="s">
        <v>25</v>
      </c>
      <c r="B9" s="14">
        <f>SUM(B3:B8)</f>
        <v>53548300361.009995</v>
      </c>
      <c r="C9" s="14" t="e">
        <f>SUM(C3:C8)</f>
        <v>#REF!</v>
      </c>
      <c r="D9" s="14">
        <f>SUM(D3:D8)</f>
        <v>1044794293.7</v>
      </c>
      <c r="E9" s="14" t="e">
        <f>SUM(E3:E8)</f>
        <v>#REF!</v>
      </c>
      <c r="F9" s="24" t="e">
        <f>SUM(F3:F8)</f>
        <v>#REF!</v>
      </c>
      <c r="J9" s="14"/>
      <c r="L9" s="26"/>
    </row>
    <row r="10" spans="1:6" ht="12.75">
      <c r="A10" s="15"/>
      <c r="B10" s="14"/>
      <c r="C10" s="14"/>
      <c r="D10" s="14"/>
      <c r="E10" s="14"/>
      <c r="F10" s="15"/>
    </row>
    <row r="11" spans="1:6" ht="12.75">
      <c r="A11" s="18" t="s">
        <v>57</v>
      </c>
      <c r="B11" s="14"/>
      <c r="C11" s="14"/>
      <c r="D11" s="14"/>
      <c r="E11" s="14"/>
      <c r="F11" s="15"/>
    </row>
    <row r="12" spans="1:6" ht="12.75">
      <c r="A12" s="15" t="s">
        <v>92</v>
      </c>
      <c r="B12" s="14">
        <f>+Statement!H14</f>
        <v>3905895346.65</v>
      </c>
      <c r="C12" s="14" t="e">
        <f>+Statement!#REF!</f>
        <v>#REF!</v>
      </c>
      <c r="D12" s="14">
        <f>+Statement!H21+Statement!H22</f>
        <v>51499000</v>
      </c>
      <c r="E12" s="14" t="e">
        <f>+B12-C12-D12</f>
        <v>#REF!</v>
      </c>
      <c r="F12" s="23" t="e">
        <f>+E12/E$15</f>
        <v>#REF!</v>
      </c>
    </row>
    <row r="13" spans="1:6" ht="12.75">
      <c r="A13" s="15" t="s">
        <v>78</v>
      </c>
      <c r="B13" s="14">
        <f>+Statement!H15</f>
        <v>1196036599.26</v>
      </c>
      <c r="C13" s="14" t="e">
        <f>+Statement!#REF!</f>
        <v>#REF!</v>
      </c>
      <c r="D13" s="14">
        <f>+Statement!H23</f>
        <v>85912043.27</v>
      </c>
      <c r="E13" s="14" t="e">
        <f>+B13-C13-D13</f>
        <v>#REF!</v>
      </c>
      <c r="F13" s="23" t="e">
        <f>+E13/E$15</f>
        <v>#REF!</v>
      </c>
    </row>
    <row r="14" spans="1:6" ht="12.75">
      <c r="A14" s="15" t="s">
        <v>95</v>
      </c>
      <c r="B14" s="14">
        <f>+Statement!H29+Statement!H36</f>
        <v>4042669443.97</v>
      </c>
      <c r="C14" s="14"/>
      <c r="D14" s="14"/>
      <c r="E14" s="14">
        <f>+B14-C14-D14</f>
        <v>4042669443.97</v>
      </c>
      <c r="F14" s="23" t="e">
        <f>+E14/E$15</f>
        <v>#REF!</v>
      </c>
    </row>
    <row r="15" spans="1:6" ht="12.75">
      <c r="A15" s="15" t="s">
        <v>25</v>
      </c>
      <c r="B15" s="14">
        <f>SUM(B12:B14)</f>
        <v>9144601389.88</v>
      </c>
      <c r="C15" s="14" t="e">
        <f>SUM(C12:C14)</f>
        <v>#REF!</v>
      </c>
      <c r="D15" s="14">
        <f>SUM(D12:D14)</f>
        <v>137411043.26999998</v>
      </c>
      <c r="E15" s="14" t="e">
        <f>SUM(E12:E14)</f>
        <v>#REF!</v>
      </c>
      <c r="F15" s="24" t="e">
        <f>SUM(F12:F14)</f>
        <v>#REF!</v>
      </c>
    </row>
    <row r="16" spans="1:6" ht="12.75">
      <c r="A16" s="15"/>
      <c r="B16" s="14"/>
      <c r="C16" s="14"/>
      <c r="D16" s="14"/>
      <c r="E16" s="14"/>
      <c r="F16" s="15"/>
    </row>
    <row r="17" spans="1:6" ht="9" customHeight="1">
      <c r="A17" s="46" t="s">
        <v>120</v>
      </c>
      <c r="B17" s="47"/>
      <c r="C17" s="47"/>
      <c r="D17" s="47"/>
      <c r="E17" s="47"/>
      <c r="F17" s="15"/>
    </row>
    <row r="18" spans="1:6" ht="9" customHeight="1">
      <c r="A18" s="47"/>
      <c r="B18" s="47"/>
      <c r="C18" s="47"/>
      <c r="D18" s="47"/>
      <c r="E18" s="47"/>
      <c r="F18" s="15"/>
    </row>
    <row r="19" spans="5:6" ht="12.75">
      <c r="E19" s="21"/>
      <c r="F19" s="15"/>
    </row>
    <row r="20" spans="1:6" ht="12.75">
      <c r="A20" s="15" t="s">
        <v>92</v>
      </c>
      <c r="B20" s="14">
        <f aca="true" t="shared" si="2" ref="B20:D21">+B3+B12</f>
        <v>24992262847.45</v>
      </c>
      <c r="C20" s="14" t="e">
        <f t="shared" si="2"/>
        <v>#REF!</v>
      </c>
      <c r="D20" s="14">
        <f t="shared" si="2"/>
        <v>452253000</v>
      </c>
      <c r="E20" s="14" t="e">
        <f aca="true" t="shared" si="3" ref="E20:E25">+B20-C20-D20</f>
        <v>#REF!</v>
      </c>
      <c r="F20" s="15"/>
    </row>
    <row r="21" spans="1:6" ht="12.75">
      <c r="A21" s="15" t="s">
        <v>78</v>
      </c>
      <c r="B21" s="14">
        <f t="shared" si="2"/>
        <v>10183596840.2</v>
      </c>
      <c r="C21" s="14" t="e">
        <f t="shared" si="2"/>
        <v>#REF!</v>
      </c>
      <c r="D21" s="14">
        <f t="shared" si="2"/>
        <v>729952336.97</v>
      </c>
      <c r="E21" s="14" t="e">
        <f t="shared" si="3"/>
        <v>#REF!</v>
      </c>
      <c r="F21" s="15"/>
    </row>
    <row r="22" spans="1:6" ht="12.75">
      <c r="A22" s="15" t="s">
        <v>18</v>
      </c>
      <c r="B22" s="14">
        <f aca="true" t="shared" si="4" ref="B22:C24">+B5</f>
        <v>446603558.52</v>
      </c>
      <c r="C22" s="14">
        <f t="shared" si="4"/>
        <v>0</v>
      </c>
      <c r="D22" s="14"/>
      <c r="E22" s="14">
        <f t="shared" si="3"/>
        <v>446603558.52</v>
      </c>
      <c r="F22" s="15"/>
    </row>
    <row r="23" spans="1:6" ht="12.75">
      <c r="A23" s="15" t="s">
        <v>93</v>
      </c>
      <c r="B23" s="14">
        <f t="shared" si="4"/>
        <v>3645184872.28</v>
      </c>
      <c r="C23" s="14">
        <f t="shared" si="4"/>
        <v>0</v>
      </c>
      <c r="D23" s="14"/>
      <c r="E23" s="14">
        <f t="shared" si="3"/>
        <v>3645184872.28</v>
      </c>
      <c r="F23" s="15"/>
    </row>
    <row r="24" spans="1:6" ht="12.75">
      <c r="A24" s="15" t="s">
        <v>94</v>
      </c>
      <c r="B24" s="14">
        <f t="shared" si="4"/>
        <v>945182057.01</v>
      </c>
      <c r="C24" s="14">
        <f t="shared" si="4"/>
        <v>0</v>
      </c>
      <c r="D24" s="14"/>
      <c r="E24" s="14">
        <f t="shared" si="3"/>
        <v>945182057.01</v>
      </c>
      <c r="F24" s="15"/>
    </row>
    <row r="25" spans="1:6" ht="12.75">
      <c r="A25" s="15" t="s">
        <v>95</v>
      </c>
      <c r="B25" s="14">
        <f>+B8+B14</f>
        <v>22480071575.43</v>
      </c>
      <c r="C25" s="14">
        <f>+C8</f>
        <v>0</v>
      </c>
      <c r="D25" s="14"/>
      <c r="E25" s="14">
        <f t="shared" si="3"/>
        <v>22480071575.43</v>
      </c>
      <c r="F25" s="15"/>
    </row>
    <row r="26" spans="1:6" ht="12.75">
      <c r="A26" s="15" t="s">
        <v>25</v>
      </c>
      <c r="B26" s="14">
        <f>SUM(B20:B25)</f>
        <v>62692901750.89</v>
      </c>
      <c r="C26" s="14" t="e">
        <f>SUM(C20:C25)</f>
        <v>#REF!</v>
      </c>
      <c r="D26" s="14">
        <f>SUM(D20:D25)</f>
        <v>1182205336.97</v>
      </c>
      <c r="E26" s="14" t="e">
        <f>SUM(E20:E25)</f>
        <v>#REF!</v>
      </c>
      <c r="F26" s="15"/>
    </row>
    <row r="31" spans="2:6" ht="12.75">
      <c r="B31" s="22"/>
      <c r="D31" s="14" t="s">
        <v>121</v>
      </c>
      <c r="E31" s="14" t="e">
        <f>+E20+E21</f>
        <v>#REF!</v>
      </c>
      <c r="F31" s="21" t="e">
        <f>+E31/E33</f>
        <v>#REF!</v>
      </c>
    </row>
    <row r="32" spans="4:6" ht="12.75">
      <c r="D32" s="14" t="s">
        <v>122</v>
      </c>
      <c r="E32" s="14">
        <f>+E22+E23+E24</f>
        <v>5036970487.81</v>
      </c>
      <c r="F32" s="21" t="e">
        <f>+E32/E33</f>
        <v>#REF!</v>
      </c>
    </row>
    <row r="33" spans="4:5" ht="12.75">
      <c r="D33" s="14" t="s">
        <v>123</v>
      </c>
      <c r="E33" s="14" t="e">
        <f>+E31+E32</f>
        <v>#REF!</v>
      </c>
    </row>
    <row r="34" spans="4:5" ht="12.75">
      <c r="D34" s="14"/>
      <c r="E34" s="14"/>
    </row>
    <row r="35" spans="4:5" ht="12.75">
      <c r="D35" s="14"/>
      <c r="E35" s="14"/>
    </row>
    <row r="36" spans="4:5" ht="12.75">
      <c r="D36" s="14"/>
      <c r="E36" s="14"/>
    </row>
    <row r="37" spans="4:5" ht="12.75">
      <c r="D37" s="14"/>
      <c r="E37" s="14"/>
    </row>
    <row r="38" spans="4:5" ht="12.75">
      <c r="D38" s="14"/>
      <c r="E38" s="14"/>
    </row>
    <row r="39" spans="4:5" ht="12.75">
      <c r="D39" s="14"/>
      <c r="E39" s="14"/>
    </row>
  </sheetData>
  <sheetProtection/>
  <mergeCells count="1">
    <mergeCell ref="A17:E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65536"/>
    </sheetView>
  </sheetViews>
  <sheetFormatPr defaultColWidth="9.33203125" defaultRowHeight="9.75"/>
  <cols>
    <col min="1" max="1" width="34" style="0" customWidth="1"/>
    <col min="2" max="2" width="25" style="0" bestFit="1" customWidth="1"/>
    <col min="3" max="3" width="2.33203125" style="0" customWidth="1"/>
    <col min="4" max="4" width="25" style="0" bestFit="1" customWidth="1"/>
    <col min="5" max="5" width="12.33203125" style="0" customWidth="1"/>
    <col min="6" max="6" width="37" style="0" customWidth="1"/>
  </cols>
  <sheetData>
    <row r="1" spans="1:7" ht="12.75">
      <c r="A1" s="18" t="s">
        <v>126</v>
      </c>
      <c r="B1" s="15"/>
      <c r="C1" s="25"/>
      <c r="D1" s="3"/>
      <c r="E1" s="3"/>
      <c r="F1" s="3"/>
      <c r="G1" s="3"/>
    </row>
    <row r="2" spans="1:7" ht="12.75">
      <c r="A2" s="18"/>
      <c r="B2" s="15" t="s">
        <v>128</v>
      </c>
      <c r="C2" s="25"/>
      <c r="D2" s="15" t="s">
        <v>129</v>
      </c>
      <c r="E2" s="3"/>
      <c r="F2" s="3"/>
      <c r="G2" s="3"/>
    </row>
    <row r="3" spans="1:7" ht="63.75" customHeight="1">
      <c r="A3" s="18" t="s">
        <v>56</v>
      </c>
      <c r="B3" s="19" t="s">
        <v>166</v>
      </c>
      <c r="C3" s="25"/>
      <c r="D3" s="19" t="s">
        <v>166</v>
      </c>
      <c r="E3" s="3"/>
      <c r="F3" s="3"/>
      <c r="G3" s="3"/>
    </row>
    <row r="4" spans="1:7" ht="12.75">
      <c r="A4" s="15" t="s">
        <v>92</v>
      </c>
      <c r="B4" s="14" t="e">
        <f>+'Net Receipts'!E3</f>
        <v>#REF!</v>
      </c>
      <c r="C4" s="25"/>
      <c r="D4" s="14">
        <f>12935703000-844000-239794000</f>
        <v>12695065000</v>
      </c>
      <c r="E4" s="3"/>
      <c r="F4" s="26" t="e">
        <f aca="true" t="shared" si="0" ref="F4:F10">(B4-D4)/D4</f>
        <v>#REF!</v>
      </c>
      <c r="G4" s="3"/>
    </row>
    <row r="5" spans="1:7" ht="12.75">
      <c r="A5" s="15" t="s">
        <v>78</v>
      </c>
      <c r="B5" s="14" t="e">
        <f>+'Net Receipts'!E4</f>
        <v>#REF!</v>
      </c>
      <c r="C5" s="25"/>
      <c r="D5" s="14">
        <f>5246569000-320797000</f>
        <v>4925772000</v>
      </c>
      <c r="E5" s="3"/>
      <c r="F5" s="26" t="e">
        <f t="shared" si="0"/>
        <v>#REF!</v>
      </c>
      <c r="G5" s="3"/>
    </row>
    <row r="6" spans="1:7" ht="12.75">
      <c r="A6" s="15" t="s">
        <v>18</v>
      </c>
      <c r="B6" s="14">
        <f>+'Net Receipts'!E5</f>
        <v>446603558.52</v>
      </c>
      <c r="C6" s="25"/>
      <c r="D6" s="14">
        <f>+'[1]Net Receipts'!$E$5</f>
        <v>244111000</v>
      </c>
      <c r="E6" s="3"/>
      <c r="F6" s="26">
        <f t="shared" si="0"/>
        <v>0.8295101757806899</v>
      </c>
      <c r="G6" s="43" t="s">
        <v>163</v>
      </c>
    </row>
    <row r="7" spans="1:7" ht="12.75">
      <c r="A7" s="15" t="s">
        <v>93</v>
      </c>
      <c r="B7" s="14">
        <f>+'Net Receipts'!E6</f>
        <v>3645184872.28</v>
      </c>
      <c r="C7" s="25"/>
      <c r="D7" s="14">
        <v>1295293000</v>
      </c>
      <c r="E7" s="3"/>
      <c r="F7" s="26">
        <f t="shared" si="0"/>
        <v>1.8141778518682647</v>
      </c>
      <c r="G7" s="43" t="s">
        <v>164</v>
      </c>
    </row>
    <row r="8" spans="1:7" ht="12.75">
      <c r="A8" s="15" t="s">
        <v>94</v>
      </c>
      <c r="B8" s="14">
        <f>+'Net Receipts'!E7</f>
        <v>945182057.01</v>
      </c>
      <c r="C8" s="25"/>
      <c r="D8" s="14">
        <v>341918000</v>
      </c>
      <c r="E8" s="3"/>
      <c r="F8" s="26">
        <f t="shared" si="0"/>
        <v>1.764353023268737</v>
      </c>
      <c r="G8" s="43" t="s">
        <v>130</v>
      </c>
    </row>
    <row r="9" spans="1:7" ht="12.75">
      <c r="A9" s="15" t="s">
        <v>95</v>
      </c>
      <c r="B9" s="14">
        <f>+'Net Receipts'!E8</f>
        <v>18437402131.46</v>
      </c>
      <c r="C9" s="25"/>
      <c r="D9" s="14">
        <f>9988632.51+12790031.95</f>
        <v>22778664.46</v>
      </c>
      <c r="E9" s="3"/>
      <c r="F9" s="26">
        <f t="shared" si="0"/>
        <v>808.4154143161736</v>
      </c>
      <c r="G9" s="3"/>
    </row>
    <row r="10" spans="1:7" ht="12.75">
      <c r="A10" s="15" t="s">
        <v>25</v>
      </c>
      <c r="B10" s="14" t="e">
        <f>SUM(B4:B9)</f>
        <v>#REF!</v>
      </c>
      <c r="C10" s="25"/>
      <c r="D10" s="14">
        <f>SUM(D4:D9)</f>
        <v>19524937664.46</v>
      </c>
      <c r="E10" s="3"/>
      <c r="F10" s="26" t="e">
        <f t="shared" si="0"/>
        <v>#REF!</v>
      </c>
      <c r="G10" s="3"/>
    </row>
    <row r="11" spans="1:7" ht="12.75">
      <c r="A11" s="15"/>
      <c r="B11" s="14"/>
      <c r="C11" s="25"/>
      <c r="D11" s="3"/>
      <c r="E11" s="3"/>
      <c r="F11" s="3"/>
      <c r="G11" s="3"/>
    </row>
    <row r="12" spans="1:7" ht="12.75">
      <c r="A12" s="18"/>
      <c r="B12" s="14"/>
      <c r="C12" s="25"/>
      <c r="D12" s="3"/>
      <c r="E12" s="3"/>
      <c r="F12" s="3"/>
      <c r="G12" s="3"/>
    </row>
    <row r="13" spans="1:7" ht="12.75">
      <c r="A13" s="15"/>
      <c r="B13" s="14"/>
      <c r="C13" s="25"/>
      <c r="D13" s="3"/>
      <c r="E13" s="3"/>
      <c r="F13" s="3"/>
      <c r="G13" s="3"/>
    </row>
    <row r="14" spans="1:18" ht="15.75">
      <c r="A14" s="28" t="s">
        <v>161</v>
      </c>
      <c r="B14" s="27"/>
      <c r="C14" s="27"/>
      <c r="D14" s="27"/>
      <c r="H14" s="29"/>
      <c r="I14" s="29"/>
      <c r="J14" s="29"/>
      <c r="R14" s="1"/>
    </row>
    <row r="15" spans="1:18" ht="15">
      <c r="A15" s="29" t="s">
        <v>131</v>
      </c>
      <c r="H15" s="29"/>
      <c r="I15" s="29"/>
      <c r="J15" s="29"/>
      <c r="R15" s="1"/>
    </row>
    <row r="16" spans="1:18" ht="45.75" thickBot="1">
      <c r="A16" s="30"/>
      <c r="B16" s="31" t="s">
        <v>162</v>
      </c>
      <c r="C16" s="31"/>
      <c r="D16" s="31" t="s">
        <v>132</v>
      </c>
      <c r="E16" s="32" t="s">
        <v>133</v>
      </c>
      <c r="F16" s="29"/>
      <c r="G16" s="29"/>
      <c r="H16" s="29">
        <v>2010</v>
      </c>
      <c r="I16" s="29">
        <v>2011</v>
      </c>
      <c r="J16" s="42" t="s">
        <v>134</v>
      </c>
      <c r="K16">
        <v>2012</v>
      </c>
      <c r="L16" s="42" t="s">
        <v>134</v>
      </c>
      <c r="R16" s="1"/>
    </row>
    <row r="17" spans="1:18" ht="15">
      <c r="A17" s="34" t="s">
        <v>135</v>
      </c>
      <c r="B17" s="35">
        <v>170009</v>
      </c>
      <c r="C17" s="35">
        <v>103528</v>
      </c>
      <c r="D17" s="35">
        <v>170009</v>
      </c>
      <c r="E17" s="36"/>
      <c r="F17" s="29"/>
      <c r="G17" s="29"/>
      <c r="H17" s="33" t="s">
        <v>136</v>
      </c>
      <c r="I17" s="33" t="s">
        <v>136</v>
      </c>
      <c r="J17" s="33" t="s">
        <v>137</v>
      </c>
      <c r="K17" s="33" t="s">
        <v>136</v>
      </c>
      <c r="L17" s="33" t="s">
        <v>137</v>
      </c>
      <c r="R17" s="1"/>
    </row>
    <row r="18" spans="1:18" ht="15">
      <c r="A18" s="34" t="s">
        <v>138</v>
      </c>
      <c r="B18" s="35">
        <v>178551</v>
      </c>
      <c r="C18" s="35">
        <v>113689</v>
      </c>
      <c r="D18" s="35">
        <v>178551</v>
      </c>
      <c r="E18" s="36">
        <f aca="true" t="shared" si="1" ref="E18:E31">(D18-D17)/D17</f>
        <v>0.05024439882594451</v>
      </c>
      <c r="F18" s="29"/>
      <c r="G18" s="29" t="s">
        <v>139</v>
      </c>
      <c r="H18" s="29">
        <v>7387</v>
      </c>
      <c r="I18" s="37">
        <v>9236</v>
      </c>
      <c r="J18" s="36">
        <f aca="true" t="shared" si="2" ref="J18:J30">(I18-H18)/H18</f>
        <v>0.25030458914308923</v>
      </c>
      <c r="K18" s="37">
        <v>14119</v>
      </c>
      <c r="L18" s="36">
        <f>(K18-I18)/I18</f>
        <v>0.5286920744911217</v>
      </c>
      <c r="R18" s="1"/>
    </row>
    <row r="19" spans="1:18" ht="15">
      <c r="A19" s="34" t="s">
        <v>140</v>
      </c>
      <c r="B19" s="35">
        <v>209483</v>
      </c>
      <c r="C19" s="35">
        <v>114665</v>
      </c>
      <c r="D19" s="35">
        <v>209483</v>
      </c>
      <c r="E19" s="36">
        <f t="shared" si="1"/>
        <v>0.1732390185437214</v>
      </c>
      <c r="F19" s="29"/>
      <c r="G19" s="29" t="s">
        <v>141</v>
      </c>
      <c r="H19" s="29">
        <v>7628</v>
      </c>
      <c r="I19" s="37">
        <v>9712</v>
      </c>
      <c r="J19" s="36">
        <f t="shared" si="2"/>
        <v>0.2732039853172522</v>
      </c>
      <c r="K19" s="37">
        <v>15418</v>
      </c>
      <c r="L19" s="36">
        <f>(K19-I19)/I19</f>
        <v>0.5875205930807249</v>
      </c>
      <c r="R19" s="1"/>
    </row>
    <row r="20" spans="1:18" ht="15">
      <c r="A20" s="34" t="s">
        <v>142</v>
      </c>
      <c r="B20" s="35">
        <v>262316</v>
      </c>
      <c r="C20" s="35">
        <v>130983</v>
      </c>
      <c r="D20" s="35">
        <v>262316</v>
      </c>
      <c r="E20" s="36">
        <f t="shared" si="1"/>
        <v>0.25220662297179247</v>
      </c>
      <c r="F20" s="29"/>
      <c r="G20" s="29" t="s">
        <v>143</v>
      </c>
      <c r="H20" s="29">
        <v>9025</v>
      </c>
      <c r="I20" s="37">
        <v>13010</v>
      </c>
      <c r="J20" s="36">
        <f t="shared" si="2"/>
        <v>0.44155124653739614</v>
      </c>
      <c r="K20" s="37">
        <v>17308</v>
      </c>
      <c r="L20" s="36">
        <f>(K20-I20)/I20</f>
        <v>0.3303612605687932</v>
      </c>
      <c r="R20" s="1"/>
    </row>
    <row r="21" spans="1:18" ht="15">
      <c r="A21" s="34" t="s">
        <v>144</v>
      </c>
      <c r="B21" s="35">
        <v>211507</v>
      </c>
      <c r="C21" s="35">
        <v>122614</v>
      </c>
      <c r="D21" s="35">
        <v>211507</v>
      </c>
      <c r="E21" s="36">
        <f t="shared" si="1"/>
        <v>-0.19369386541423322</v>
      </c>
      <c r="F21" s="29"/>
      <c r="G21" s="29" t="s">
        <v>145</v>
      </c>
      <c r="H21" s="29">
        <v>8627</v>
      </c>
      <c r="I21" s="37">
        <v>12173</v>
      </c>
      <c r="J21" s="36">
        <f t="shared" si="2"/>
        <v>0.4110351222904834</v>
      </c>
      <c r="R21" s="1"/>
    </row>
    <row r="22" spans="1:18" ht="15">
      <c r="A22" s="34" t="s">
        <v>146</v>
      </c>
      <c r="B22" s="35">
        <v>139614</v>
      </c>
      <c r="C22" s="35">
        <v>91651</v>
      </c>
      <c r="D22" s="35">
        <v>139614</v>
      </c>
      <c r="E22" s="36">
        <f t="shared" si="1"/>
        <v>-0.3399083718269372</v>
      </c>
      <c r="F22" s="29"/>
      <c r="G22" s="29" t="s">
        <v>108</v>
      </c>
      <c r="H22" s="29">
        <v>7895</v>
      </c>
      <c r="I22" s="37">
        <v>13290</v>
      </c>
      <c r="J22" s="36">
        <f t="shared" si="2"/>
        <v>0.6833438885370487</v>
      </c>
      <c r="R22" s="1"/>
    </row>
    <row r="23" spans="1:18" ht="15">
      <c r="A23" s="34" t="s">
        <v>147</v>
      </c>
      <c r="B23" s="35">
        <v>146031</v>
      </c>
      <c r="C23" s="35">
        <v>69328</v>
      </c>
      <c r="D23" s="35">
        <v>146031</v>
      </c>
      <c r="E23" s="36">
        <f t="shared" si="1"/>
        <v>0.04596243929691865</v>
      </c>
      <c r="F23" s="29"/>
      <c r="G23" s="29" t="s">
        <v>148</v>
      </c>
      <c r="H23" s="29">
        <v>8896</v>
      </c>
      <c r="I23" s="37">
        <v>14647</v>
      </c>
      <c r="J23" s="36">
        <f t="shared" si="2"/>
        <v>0.6464703237410072</v>
      </c>
      <c r="R23" s="1"/>
    </row>
    <row r="24" spans="1:18" ht="15">
      <c r="A24" s="34" t="s">
        <v>149</v>
      </c>
      <c r="B24" s="35">
        <v>141964</v>
      </c>
      <c r="C24" s="35">
        <v>66789</v>
      </c>
      <c r="D24" s="35">
        <v>141964</v>
      </c>
      <c r="E24" s="36">
        <f t="shared" si="1"/>
        <v>-0.02785025097410824</v>
      </c>
      <c r="F24" s="29"/>
      <c r="G24" s="29" t="s">
        <v>150</v>
      </c>
      <c r="H24" s="29">
        <v>9589</v>
      </c>
      <c r="I24" s="37">
        <v>13163</v>
      </c>
      <c r="J24" s="36">
        <f t="shared" si="2"/>
        <v>0.37271874022317236</v>
      </c>
      <c r="R24" s="1"/>
    </row>
    <row r="25" spans="1:18" ht="15">
      <c r="A25" s="34" t="s">
        <v>151</v>
      </c>
      <c r="B25" s="35">
        <v>203197</v>
      </c>
      <c r="C25" s="35">
        <v>75263</v>
      </c>
      <c r="D25" s="35">
        <v>203197</v>
      </c>
      <c r="E25" s="36">
        <f t="shared" si="1"/>
        <v>0.4313276605336564</v>
      </c>
      <c r="F25" s="29"/>
      <c r="G25" s="29" t="s">
        <v>152</v>
      </c>
      <c r="H25" s="29">
        <v>8834</v>
      </c>
      <c r="I25" s="37">
        <v>15085</v>
      </c>
      <c r="J25" s="36">
        <f t="shared" si="2"/>
        <v>0.7076069730586371</v>
      </c>
      <c r="R25" s="1"/>
    </row>
    <row r="26" spans="1:18" ht="15">
      <c r="A26" s="34" t="s">
        <v>153</v>
      </c>
      <c r="B26" s="35">
        <v>282792</v>
      </c>
      <c r="C26" s="35">
        <v>88858</v>
      </c>
      <c r="D26" s="35">
        <v>282792</v>
      </c>
      <c r="E26" s="36">
        <f t="shared" si="1"/>
        <v>0.3917134603365207</v>
      </c>
      <c r="F26" s="29"/>
      <c r="G26" s="29" t="s">
        <v>154</v>
      </c>
      <c r="H26" s="29">
        <v>9402</v>
      </c>
      <c r="I26" s="37">
        <v>15937</v>
      </c>
      <c r="J26" s="38">
        <f t="shared" si="2"/>
        <v>0.6950648798128057</v>
      </c>
      <c r="R26" s="1"/>
    </row>
    <row r="27" spans="1:18" ht="15">
      <c r="A27" s="34" t="s">
        <v>155</v>
      </c>
      <c r="B27" s="35">
        <v>284008</v>
      </c>
      <c r="C27" s="35">
        <v>90792</v>
      </c>
      <c r="D27" s="35">
        <v>284008</v>
      </c>
      <c r="E27" s="36">
        <f t="shared" si="1"/>
        <v>0.004299980197459617</v>
      </c>
      <c r="F27" s="29"/>
      <c r="G27" s="29" t="s">
        <v>127</v>
      </c>
      <c r="H27" s="29">
        <v>8714</v>
      </c>
      <c r="I27" s="37">
        <v>17424</v>
      </c>
      <c r="J27" s="38">
        <f t="shared" si="2"/>
        <v>0.9995409685563461</v>
      </c>
      <c r="R27" s="1"/>
    </row>
    <row r="28" spans="1:18" ht="15">
      <c r="A28" s="34" t="s">
        <v>156</v>
      </c>
      <c r="B28" s="35">
        <v>150965</v>
      </c>
      <c r="C28" s="35">
        <v>70426</v>
      </c>
      <c r="D28" s="35">
        <v>150965</v>
      </c>
      <c r="E28" s="36">
        <f t="shared" si="1"/>
        <v>-0.468448071885299</v>
      </c>
      <c r="F28" s="29"/>
      <c r="G28" s="29" t="s">
        <v>157</v>
      </c>
      <c r="H28" s="29">
        <v>9614</v>
      </c>
      <c r="I28" s="37">
        <f>+I30-I18-I19-I20-I21-I22-I23-I24-I25-I26-I27-I29</f>
        <v>16742</v>
      </c>
      <c r="J28" s="38">
        <f t="shared" si="2"/>
        <v>0.7414187643020596</v>
      </c>
      <c r="R28" s="1"/>
    </row>
    <row r="29" spans="1:18" ht="15">
      <c r="A29" s="34" t="s">
        <v>158</v>
      </c>
      <c r="B29" s="35">
        <v>133473</v>
      </c>
      <c r="C29" s="35">
        <v>48880</v>
      </c>
      <c r="D29" s="35">
        <v>133473</v>
      </c>
      <c r="E29" s="36">
        <f t="shared" si="1"/>
        <v>-0.11586791640446462</v>
      </c>
      <c r="F29" s="29"/>
      <c r="G29" s="29" t="s">
        <v>159</v>
      </c>
      <c r="H29" s="29">
        <v>11742</v>
      </c>
      <c r="I29" s="37">
        <v>20939</v>
      </c>
      <c r="J29" s="38">
        <f t="shared" si="2"/>
        <v>0.7832566854028274</v>
      </c>
      <c r="R29" s="1"/>
    </row>
    <row r="30" spans="1:18" ht="15">
      <c r="A30" s="34" t="s">
        <v>160</v>
      </c>
      <c r="B30" s="35">
        <v>94798</v>
      </c>
      <c r="C30" s="35">
        <v>39087</v>
      </c>
      <c r="D30" s="35">
        <v>94798</v>
      </c>
      <c r="E30" s="36">
        <f t="shared" si="1"/>
        <v>-0.289758977471099</v>
      </c>
      <c r="F30" s="29"/>
      <c r="G30" s="29" t="s">
        <v>25</v>
      </c>
      <c r="H30" s="29">
        <v>107152</v>
      </c>
      <c r="I30" s="37">
        <v>171358</v>
      </c>
      <c r="J30" s="38">
        <f t="shared" si="2"/>
        <v>0.5992048678512767</v>
      </c>
      <c r="R30" s="1"/>
    </row>
    <row r="31" spans="1:18" ht="15">
      <c r="A31" s="39">
        <v>2010</v>
      </c>
      <c r="B31" s="40">
        <v>107152</v>
      </c>
      <c r="C31" s="29"/>
      <c r="D31" s="40">
        <v>107152</v>
      </c>
      <c r="E31" s="36">
        <f t="shared" si="1"/>
        <v>0.13031920504651998</v>
      </c>
      <c r="F31" s="29"/>
      <c r="G31" s="29"/>
      <c r="H31" s="29"/>
      <c r="I31" s="41"/>
      <c r="J31" s="38"/>
      <c r="R3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HPLS-10, 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2014 HTF STATUS</dc:title>
  <dc:subject/>
  <dc:creator>Carolyn Sue Edwards</dc:creator>
  <cp:keywords/>
  <dc:description>Based on final unaudited statement from BPD and downloads from STAR on October 24, 2007.  Revised November 30, 2007 to correct 60-cent error in BLM child account.</dc:description>
  <cp:lastModifiedBy>Gross, Bryant (FHWA)</cp:lastModifiedBy>
  <cp:lastPrinted>2014-10-20T18:43:30Z</cp:lastPrinted>
  <dcterms:created xsi:type="dcterms:W3CDTF">2001-01-16T12:58:29Z</dcterms:created>
  <dcterms:modified xsi:type="dcterms:W3CDTF">2015-02-04T12:49:43Z</dcterms:modified>
  <cp:category/>
  <cp:version/>
  <cp:contentType/>
  <cp:contentStatus/>
</cp:coreProperties>
</file>