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960" windowWidth="5250" windowHeight="4755" activeTab="1"/>
  </bookViews>
  <sheets>
    <sheet name="Statement" sheetId="1" r:id="rId1"/>
    <sheet name="Computations" sheetId="2" r:id="rId2"/>
    <sheet name="HA Operation" sheetId="3" state="hidden" r:id="rId3"/>
    <sheet name="Net Receipts" sheetId="4" state="hidden" r:id="rId4"/>
    <sheet name="Sheet1" sheetId="5" state="hidden" r:id="rId5"/>
  </sheets>
  <definedNames>
    <definedName name="_xlnm.Print_Area" localSheetId="1">'Computations'!$A$1:$J$80</definedName>
    <definedName name="_xlnm.Print_Area" localSheetId="0">'Statement'!$A$1:$J$80</definedName>
  </definedNames>
  <calcPr fullCalcOnLoad="1"/>
</workbook>
</file>

<file path=xl/sharedStrings.xml><?xml version="1.0" encoding="utf-8"?>
<sst xmlns="http://schemas.openxmlformats.org/spreadsheetml/2006/main" count="489" uniqueCount="177">
  <si>
    <t>ITEM</t>
  </si>
  <si>
    <t>HIGHWAY</t>
  </si>
  <si>
    <t>MASS TRANSIT</t>
  </si>
  <si>
    <t>TOTAL</t>
  </si>
  <si>
    <t>ACCOUNT</t>
  </si>
  <si>
    <t xml:space="preserve"> </t>
  </si>
  <si>
    <t xml:space="preserve">I. </t>
  </si>
  <si>
    <t xml:space="preserve">II. </t>
  </si>
  <si>
    <t>Receipts:</t>
  </si>
  <si>
    <t xml:space="preserve">A. </t>
  </si>
  <si>
    <t xml:space="preserve">1. </t>
  </si>
  <si>
    <t xml:space="preserve">Gasoline </t>
  </si>
  <si>
    <t xml:space="preserve">2. </t>
  </si>
  <si>
    <t xml:space="preserve">3. </t>
  </si>
  <si>
    <t>Diesel and special motor fuels</t>
  </si>
  <si>
    <t xml:space="preserve">4. </t>
  </si>
  <si>
    <t>Tires</t>
  </si>
  <si>
    <t xml:space="preserve">5. </t>
  </si>
  <si>
    <t>Trucks and trailers</t>
  </si>
  <si>
    <t xml:space="preserve">6. </t>
  </si>
  <si>
    <t>Federal use tax</t>
  </si>
  <si>
    <t>Total excise taxes</t>
  </si>
  <si>
    <t xml:space="preserve">B. </t>
  </si>
  <si>
    <t>Total</t>
  </si>
  <si>
    <t xml:space="preserve">C. </t>
  </si>
  <si>
    <t>To Land and Water Conservation Fund</t>
  </si>
  <si>
    <t xml:space="preserve">D. </t>
  </si>
  <si>
    <t>Net excise taxes</t>
  </si>
  <si>
    <t xml:space="preserve">E. </t>
  </si>
  <si>
    <t>Motor carrier safety fines and penalties</t>
  </si>
  <si>
    <t>Interest under Cash Management Improvement Act (net)</t>
  </si>
  <si>
    <t xml:space="preserve">F. </t>
  </si>
  <si>
    <t>Total receipts</t>
  </si>
  <si>
    <t xml:space="preserve">III. </t>
  </si>
  <si>
    <t>A.</t>
  </si>
  <si>
    <t>Federal Highway Administration</t>
  </si>
  <si>
    <t>Federal aid to highways</t>
  </si>
  <si>
    <t>Right-of-way revolving fund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</si>
  <si>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</si>
  <si>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</si>
  <si>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</si>
  <si>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</si>
  <si>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</si>
  <si>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</si>
  <si>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Federal Railroad Administration</t>
  </si>
  <si>
    <t xml:space="preserve">G. </t>
  </si>
  <si>
    <t>Total expenditures</t>
  </si>
  <si>
    <t xml:space="preserve">IV. </t>
  </si>
  <si>
    <t>Investments</t>
  </si>
  <si>
    <t>U. S. Treasury special certificates of indebtedness</t>
  </si>
  <si>
    <t>Undisbursed balances</t>
  </si>
  <si>
    <t>Total balance</t>
  </si>
  <si>
    <t>Highway Account</t>
  </si>
  <si>
    <t>Mass Transit Account</t>
  </si>
  <si>
    <t xml:space="preserve">Expenditures: </t>
  </si>
  <si>
    <t>Miscellaneous highway trust funds</t>
  </si>
  <si>
    <t>Other agencies</t>
  </si>
  <si>
    <t>Uninvested - held by Bureau of Public Debt</t>
  </si>
  <si>
    <t>Appalachian Development Highway System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</si>
  <si>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</si>
  <si>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</si>
  <si>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</si>
  <si>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</si>
  <si>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</si>
  <si>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</si>
  <si>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</si>
  <si>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</si>
  <si>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</si>
  <si>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</si>
  <si>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>National driver register</t>
  </si>
  <si>
    <t>Total uninvested balance</t>
  </si>
  <si>
    <t>Uninvested - held by program agencies</t>
  </si>
  <si>
    <t>Investments - U.S. Treasury special certificates of Indebtedness</t>
  </si>
  <si>
    <t>P</t>
  </si>
  <si>
    <t>Diesel</t>
  </si>
  <si>
    <t>To Sport Fish Restoration and Boating Trust Fund</t>
  </si>
  <si>
    <t>Miscellaneous Highway Trust Funds</t>
  </si>
  <si>
    <t>Gross excise taxes (transferred General Fund receipts)</t>
  </si>
  <si>
    <t>Other income</t>
  </si>
  <si>
    <t>Transfers to other funds</t>
  </si>
  <si>
    <t>Transfers between Highway Trust Fund accounts</t>
  </si>
  <si>
    <t>From Highway Account to Mass Transit Account</t>
  </si>
  <si>
    <t>From Mass Transit Account to Highway Account</t>
  </si>
  <si>
    <t xml:space="preserve">V. </t>
  </si>
  <si>
    <t>Gross Receipts</t>
  </si>
  <si>
    <t>Refunds</t>
  </si>
  <si>
    <t>Transfers to Other Trust Funds</t>
  </si>
  <si>
    <t>Net receipts</t>
  </si>
  <si>
    <t>Gasoline &amp; gasohol</t>
  </si>
  <si>
    <t>Truck Retail Tax</t>
  </si>
  <si>
    <t>Heavy Vehicle Use Tax</t>
  </si>
  <si>
    <t>Other (nontax)</t>
  </si>
  <si>
    <t>HTF Operation</t>
  </si>
  <si>
    <t>Used in Highway Program Financing Course</t>
  </si>
  <si>
    <t>Gross income</t>
  </si>
  <si>
    <t>To Sportfish Restoration and Boating Safety Trust Fund, Land &amp; Water Conservation Fund)</t>
  </si>
  <si>
    <t>Tax refunds</t>
  </si>
  <si>
    <t xml:space="preserve">   Net income</t>
  </si>
  <si>
    <t>Transfers to Mass Transit Account</t>
  </si>
  <si>
    <t>Transfers from Mass Transit Account</t>
  </si>
  <si>
    <t>Disbursements</t>
  </si>
  <si>
    <t>Income less disbursements</t>
  </si>
  <si>
    <t>Reflects impact on deficit  (Note this is NOT net of transfers)</t>
  </si>
  <si>
    <t xml:space="preserve">Opening balance:  </t>
  </si>
  <si>
    <t>May</t>
  </si>
  <si>
    <t>Civil tax penalties related to highway excise taxes</t>
  </si>
  <si>
    <t>To Airport and Airway Trust Fund &amp; General Fund (aviation kerosene)</t>
  </si>
  <si>
    <t xml:space="preserve">Total balance </t>
  </si>
  <si>
    <t xml:space="preserve">Closing Balances in Trust Fund: </t>
  </si>
  <si>
    <t>Interest income</t>
  </si>
  <si>
    <t>Highway Account - FY 2011</t>
  </si>
  <si>
    <t>Balance, beginning of FY 2011</t>
  </si>
  <si>
    <t>Balance, end of FY 2011</t>
  </si>
  <si>
    <t>(includes taxes, fines and penalties,interest, TIFIA subsidy reestimate)</t>
  </si>
  <si>
    <t>Total Highway Trust Fund</t>
  </si>
  <si>
    <t>Fuel Tax</t>
  </si>
  <si>
    <t>Truck Taxes</t>
  </si>
  <si>
    <t xml:space="preserve">  Total Taxes</t>
  </si>
  <si>
    <t>% of Total</t>
  </si>
  <si>
    <t>Net Receipts - 2012</t>
  </si>
  <si>
    <t>Receipt Comparison</t>
  </si>
  <si>
    <t>Oct</t>
  </si>
  <si>
    <t>FY 2012</t>
  </si>
  <si>
    <t>FY 2011</t>
  </si>
  <si>
    <t>&lt;--result of delayed collection of HVUT Tax that would normally have been due in August 2011, but was instead due in November 2011, thus shifted fiscal years.</t>
  </si>
  <si>
    <t>www.thetrucker.com quoting Wards Automotive</t>
  </si>
  <si>
    <t>Class 8</t>
  </si>
  <si>
    <t>% Change Class 8</t>
  </si>
  <si>
    <t>Year Over</t>
  </si>
  <si>
    <t>1996</t>
  </si>
  <si>
    <t>Units</t>
  </si>
  <si>
    <t>Year</t>
  </si>
  <si>
    <t>1997</t>
  </si>
  <si>
    <t>Jan</t>
  </si>
  <si>
    <t>1998</t>
  </si>
  <si>
    <t>Feb</t>
  </si>
  <si>
    <t>1999</t>
  </si>
  <si>
    <t>Mar</t>
  </si>
  <si>
    <t>2000</t>
  </si>
  <si>
    <t>Apr</t>
  </si>
  <si>
    <t>2001</t>
  </si>
  <si>
    <t>2002</t>
  </si>
  <si>
    <t>Jun</t>
  </si>
  <si>
    <t>2003</t>
  </si>
  <si>
    <t>Jul</t>
  </si>
  <si>
    <t>2004</t>
  </si>
  <si>
    <t>Aug</t>
  </si>
  <si>
    <t>2005</t>
  </si>
  <si>
    <t>Sep</t>
  </si>
  <si>
    <t>2006</t>
  </si>
  <si>
    <t>2007</t>
  </si>
  <si>
    <t>Nov</t>
  </si>
  <si>
    <t>2008</t>
  </si>
  <si>
    <t>Dec</t>
  </si>
  <si>
    <t>2009</t>
  </si>
  <si>
    <t>Class 8 Truck Sales</t>
  </si>
  <si>
    <t>Unit Sales</t>
  </si>
  <si>
    <t>&lt;--applies to new heavy truck tires and reflect both replacement tires and those on new trucks</t>
  </si>
  <si>
    <t>&lt;--represents the recovery from historic lows during the recession.  See unit sales data below.</t>
  </si>
  <si>
    <t>YEAR TO DATE</t>
  </si>
  <si>
    <t>October-May</t>
  </si>
  <si>
    <t>6.</t>
  </si>
  <si>
    <t>TABLE  FE-10</t>
  </si>
  <si>
    <r>
      <t xml:space="preserve">STATUS OF THE FEDERAL HIGHWAY TRUST FUND </t>
    </r>
    <r>
      <rPr>
        <b/>
        <vertAlign val="superscript"/>
        <sz val="12"/>
        <rFont val="Arial"/>
        <family val="2"/>
      </rPr>
      <t>1</t>
    </r>
  </si>
  <si>
    <r>
      <t xml:space="preserve">ACCOUNT  </t>
    </r>
    <r>
      <rPr>
        <b/>
        <vertAlign val="superscript"/>
        <sz val="7"/>
        <rFont val="Arial"/>
        <family val="2"/>
      </rPr>
      <t>2</t>
    </r>
  </si>
  <si>
    <r>
      <t xml:space="preserve">Interest on investments (cash basis) </t>
    </r>
    <r>
      <rPr>
        <vertAlign val="superscript"/>
        <sz val="7"/>
        <rFont val="Arial"/>
        <family val="2"/>
      </rPr>
      <t>3</t>
    </r>
  </si>
  <si>
    <r>
      <t xml:space="preserve"> 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The Fund was created June 29, 1956, by the enactment of the Highway Revenue Act of 1956. </t>
    </r>
  </si>
  <si>
    <r>
      <t xml:space="preserve"> 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The Mass Transit Account was established April 1, 1983, by the Surface Transportation Assistance Act of 1982.</t>
    </r>
  </si>
  <si>
    <r>
      <t xml:space="preserve">     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Effective March, 18, 2010, the Highway Trust Fund earns interest on its invested balances.</t>
    </r>
  </si>
  <si>
    <t>OCTOBER 1, 2014 - SEPTEMBER 30, 2015</t>
  </si>
  <si>
    <t>AUGUST 2016</t>
  </si>
  <si>
    <t>Transfer from General Fund pursuant to P.L. 114-41</t>
  </si>
  <si>
    <t>FE210</t>
  </si>
  <si>
    <t>Gasoline</t>
  </si>
  <si>
    <t>Special Fuel</t>
  </si>
  <si>
    <t>FE9 HIGHWAY ACCOUNT</t>
  </si>
  <si>
    <t>FE9 MASS TRANSIT ACCOUNT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</si>
</sst>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_(* #,##0_);_(* \(#,##0\);_(* &quot;-&quot;??_);_(@_)"/>
    <numFmt numFmtId="167" formatCode="0.0%"/>
  </numFmts>
  <fonts count="51">
    <font>
      <sz val="7"/>
      <name val="P-AVGARD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8"/>
      <name val="P-AVGARD"/>
      <family val="0"/>
    </font>
    <font>
      <sz val="7"/>
      <color indexed="10"/>
      <name val="P-AVGARD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AE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43" fontId="2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3" fontId="0" fillId="0" borderId="0" xfId="0" applyNumberFormat="1" applyFill="1" applyAlignment="1">
      <alignment/>
    </xf>
    <xf numFmtId="43" fontId="2" fillId="0" borderId="0" xfId="0" applyNumberFormat="1" applyFont="1" applyFill="1" applyAlignment="1">
      <alignment/>
    </xf>
    <xf numFmtId="9" fontId="2" fillId="0" borderId="0" xfId="57" applyFont="1" applyFill="1" applyAlignment="1">
      <alignment/>
    </xf>
    <xf numFmtId="9" fontId="2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10" fontId="2" fillId="0" borderId="0" xfId="57" applyNumberFormat="1" applyFont="1" applyFill="1" applyAlignment="1">
      <alignment/>
    </xf>
    <xf numFmtId="0" fontId="3" fillId="0" borderId="0" xfId="0" applyFont="1" applyAlignment="1">
      <alignment horizontal="left"/>
    </xf>
    <xf numFmtId="0" fontId="30" fillId="0" borderId="0" xfId="54" applyFont="1" applyFill="1" applyAlignment="1">
      <alignment/>
    </xf>
    <xf numFmtId="0" fontId="31" fillId="0" borderId="0" xfId="54" applyFont="1" applyFill="1" applyAlignment="1">
      <alignment/>
    </xf>
    <xf numFmtId="0" fontId="31" fillId="0" borderId="16" xfId="54" applyFont="1" applyFill="1" applyBorder="1" applyAlignment="1">
      <alignment/>
    </xf>
    <xf numFmtId="0" fontId="31" fillId="0" borderId="16" xfId="54" applyFont="1" applyFill="1" applyBorder="1" applyAlignment="1">
      <alignment horizontal="center"/>
    </xf>
    <xf numFmtId="0" fontId="31" fillId="0" borderId="0" xfId="54" applyFont="1" applyFill="1" applyBorder="1" applyAlignment="1">
      <alignment horizontal="center" wrapText="1"/>
    </xf>
    <xf numFmtId="0" fontId="31" fillId="0" borderId="0" xfId="54" applyFont="1" applyFill="1" applyAlignment="1">
      <alignment horizontal="right"/>
    </xf>
    <xf numFmtId="0" fontId="31" fillId="0" borderId="0" xfId="54" applyFont="1" applyFill="1" applyAlignment="1" quotePrefix="1">
      <alignment/>
    </xf>
    <xf numFmtId="166" fontId="31" fillId="0" borderId="0" xfId="54" applyNumberFormat="1" applyFont="1" applyFill="1" applyAlignment="1">
      <alignment/>
    </xf>
    <xf numFmtId="9" fontId="31" fillId="0" borderId="0" xfId="54" applyNumberFormat="1" applyFont="1" applyFill="1" applyAlignment="1">
      <alignment/>
    </xf>
    <xf numFmtId="0" fontId="31" fillId="0" borderId="0" xfId="54" applyNumberFormat="1" applyFont="1" applyFill="1" applyAlignment="1">
      <alignment/>
    </xf>
    <xf numFmtId="167" fontId="31" fillId="0" borderId="0" xfId="54" applyNumberFormat="1" applyFont="1" applyFill="1" applyAlignment="1">
      <alignment/>
    </xf>
    <xf numFmtId="0" fontId="31" fillId="0" borderId="0" xfId="54" applyFont="1" applyFill="1" applyAlignment="1">
      <alignment horizontal="left"/>
    </xf>
    <xf numFmtId="166" fontId="31" fillId="0" borderId="0" xfId="42" applyNumberFormat="1" applyFont="1" applyFill="1" applyAlignment="1">
      <alignment/>
    </xf>
    <xf numFmtId="43" fontId="31" fillId="0" borderId="0" xfId="42" applyFont="1" applyFill="1" applyAlignment="1">
      <alignment/>
    </xf>
    <xf numFmtId="0" fontId="31" fillId="0" borderId="0" xfId="54" applyFont="1" applyFill="1" applyAlignment="1">
      <alignment horizontal="right" wrapText="1"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4" fillId="0" borderId="14" xfId="0" applyFont="1" applyFill="1" applyBorder="1" applyAlignment="1">
      <alignment/>
    </xf>
    <xf numFmtId="0" fontId="3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 quotePrefix="1">
      <alignment/>
      <protection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14" fontId="4" fillId="34" borderId="0" xfId="0" applyNumberFormat="1" applyFont="1" applyFill="1" applyAlignment="1" applyProtection="1" quotePrefix="1">
      <alignment horizontal="right"/>
      <protection/>
    </xf>
    <xf numFmtId="0" fontId="4" fillId="34" borderId="17" xfId="0" applyFont="1" applyFill="1" applyBorder="1" applyAlignment="1" applyProtection="1">
      <alignment horizontal="centerContinuous"/>
      <protection/>
    </xf>
    <xf numFmtId="0" fontId="4" fillId="34" borderId="10" xfId="0" applyFont="1" applyFill="1" applyBorder="1" applyAlignment="1" applyProtection="1">
      <alignment horizontal="centerContinuous"/>
      <protection/>
    </xf>
    <xf numFmtId="37" fontId="4" fillId="34" borderId="18" xfId="0" applyNumberFormat="1" applyFont="1" applyFill="1" applyBorder="1" applyAlignment="1" applyProtection="1">
      <alignment/>
      <protection/>
    </xf>
    <xf numFmtId="37" fontId="6" fillId="34" borderId="12" xfId="0" applyNumberFormat="1" applyFont="1" applyFill="1" applyBorder="1" applyAlignment="1">
      <alignment horizontal="center"/>
    </xf>
    <xf numFmtId="37" fontId="4" fillId="34" borderId="12" xfId="0" applyNumberFormat="1" applyFont="1" applyFill="1" applyBorder="1" applyAlignment="1" applyProtection="1">
      <alignment horizontal="right"/>
      <protection/>
    </xf>
    <xf numFmtId="37" fontId="4" fillId="34" borderId="12" xfId="0" applyNumberFormat="1" applyFont="1" applyFill="1" applyBorder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/>
      <protection/>
    </xf>
    <xf numFmtId="37" fontId="4" fillId="34" borderId="11" xfId="42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/>
      <protection/>
    </xf>
    <xf numFmtId="37" fontId="4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37" fontId="6" fillId="34" borderId="0" xfId="0" applyNumberFormat="1" applyFont="1" applyFill="1" applyAlignment="1">
      <alignment horizontal="center"/>
    </xf>
    <xf numFmtId="37" fontId="6" fillId="34" borderId="11" xfId="0" applyNumberFormat="1" applyFont="1" applyFill="1" applyBorder="1" applyAlignment="1">
      <alignment horizontal="center"/>
    </xf>
    <xf numFmtId="37" fontId="6" fillId="34" borderId="18" xfId="0" applyNumberFormat="1" applyFont="1" applyFill="1" applyBorder="1" applyAlignment="1">
      <alignment horizontal="center"/>
    </xf>
    <xf numFmtId="37" fontId="4" fillId="34" borderId="17" xfId="0" applyNumberFormat="1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43" fontId="4" fillId="34" borderId="0" xfId="42" applyFont="1" applyFill="1" applyAlignment="1">
      <alignment/>
    </xf>
    <xf numFmtId="43" fontId="4" fillId="34" borderId="0" xfId="0" applyNumberFormat="1" applyFont="1" applyFill="1" applyAlignment="1">
      <alignment/>
    </xf>
    <xf numFmtId="39" fontId="4" fillId="34" borderId="0" xfId="0" applyNumberFormat="1" applyFont="1" applyFill="1" applyAlignment="1" applyProtection="1">
      <alignment/>
      <protection/>
    </xf>
    <xf numFmtId="165" fontId="4" fillId="34" borderId="0" xfId="0" applyNumberFormat="1" applyFont="1" applyFill="1" applyAlignment="1" applyProtection="1">
      <alignment/>
      <protection/>
    </xf>
    <xf numFmtId="39" fontId="4" fillId="34" borderId="0" xfId="0" applyNumberFormat="1" applyFont="1" applyFill="1" applyAlignment="1">
      <alignment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>
      <alignment/>
    </xf>
    <xf numFmtId="37" fontId="4" fillId="34" borderId="0" xfId="0" applyNumberFormat="1" applyFont="1" applyFill="1" applyAlignment="1">
      <alignment/>
    </xf>
    <xf numFmtId="7" fontId="4" fillId="34" borderId="0" xfId="0" applyNumberFormat="1" applyFont="1" applyFill="1" applyAlignment="1">
      <alignment/>
    </xf>
    <xf numFmtId="39" fontId="4" fillId="34" borderId="18" xfId="0" applyNumberFormat="1" applyFont="1" applyFill="1" applyBorder="1" applyAlignment="1">
      <alignment/>
    </xf>
    <xf numFmtId="39" fontId="4" fillId="34" borderId="0" xfId="0" applyNumberFormat="1" applyFont="1" applyFill="1" applyBorder="1" applyAlignment="1">
      <alignment/>
    </xf>
    <xf numFmtId="0" fontId="4" fillId="2" borderId="17" xfId="0" applyFont="1" applyFill="1" applyBorder="1" applyAlignment="1" applyProtection="1">
      <alignment horizontal="right"/>
      <protection/>
    </xf>
    <xf numFmtId="0" fontId="4" fillId="2" borderId="20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 horizontal="right"/>
      <protection/>
    </xf>
    <xf numFmtId="0" fontId="4" fillId="2" borderId="0" xfId="0" applyFont="1" applyFill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/>
      <protection/>
    </xf>
    <xf numFmtId="0" fontId="4" fillId="2" borderId="21" xfId="0" applyFont="1" applyFill="1" applyBorder="1" applyAlignment="1" applyProtection="1">
      <alignment horizontal="right"/>
      <protection/>
    </xf>
    <xf numFmtId="0" fontId="4" fillId="2" borderId="22" xfId="0" applyFont="1" applyFill="1" applyBorder="1" applyAlignment="1" applyProtection="1">
      <alignment horizontal="right"/>
      <protection/>
    </xf>
    <xf numFmtId="0" fontId="4" fillId="2" borderId="23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 applyProtection="1">
      <alignment horizontal="right"/>
      <protection/>
    </xf>
    <xf numFmtId="49" fontId="4" fillId="2" borderId="0" xfId="0" applyNumberFormat="1" applyFont="1" applyFill="1" applyAlignment="1">
      <alignment horizontal="right"/>
    </xf>
    <xf numFmtId="0" fontId="4" fillId="2" borderId="23" xfId="0" applyFont="1" applyFill="1" applyBorder="1" applyAlignment="1" applyProtection="1">
      <alignment horizontal="right"/>
      <protection/>
    </xf>
    <xf numFmtId="0" fontId="4" fillId="2" borderId="0" xfId="0" applyFont="1" applyFill="1" applyAlignment="1" applyProtection="1">
      <alignment/>
      <protection/>
    </xf>
    <xf numFmtId="0" fontId="4" fillId="2" borderId="21" xfId="0" applyFont="1" applyFill="1" applyBorder="1" applyAlignment="1" applyProtection="1">
      <alignment/>
      <protection/>
    </xf>
    <xf numFmtId="0" fontId="10" fillId="35" borderId="17" xfId="0" applyFont="1" applyFill="1" applyBorder="1" applyAlignment="1" applyProtection="1">
      <alignment horizontal="centerContinuous"/>
      <protection/>
    </xf>
    <xf numFmtId="0" fontId="10" fillId="35" borderId="20" xfId="0" applyFont="1" applyFill="1" applyBorder="1" applyAlignment="1" applyProtection="1">
      <alignment horizontal="centerContinuous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Continuous"/>
      <protection/>
    </xf>
    <xf numFmtId="0" fontId="10" fillId="35" borderId="17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/>
      <protection/>
    </xf>
    <xf numFmtId="0" fontId="10" fillId="35" borderId="23" xfId="0" applyFont="1" applyFill="1" applyBorder="1" applyAlignment="1" applyProtection="1">
      <alignment/>
      <protection/>
    </xf>
    <xf numFmtId="0" fontId="10" fillId="35" borderId="18" xfId="0" applyFont="1" applyFill="1" applyBorder="1" applyAlignment="1" applyProtection="1">
      <alignment horizontal="center"/>
      <protection/>
    </xf>
    <xf numFmtId="0" fontId="10" fillId="35" borderId="18" xfId="0" applyFont="1" applyFill="1" applyBorder="1" applyAlignment="1" applyProtection="1">
      <alignment horizontal="centerContinuous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left"/>
      <protection/>
    </xf>
    <xf numFmtId="0" fontId="4" fillId="2" borderId="2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wrapText="1"/>
      <protection/>
    </xf>
    <xf numFmtId="4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10" fillId="35" borderId="17" xfId="0" applyFont="1" applyFill="1" applyBorder="1" applyAlignment="1" applyProtection="1">
      <alignment horizontal="center"/>
      <protection/>
    </xf>
    <xf numFmtId="0" fontId="10" fillId="35" borderId="13" xfId="0" applyFont="1" applyFill="1" applyBorder="1" applyAlignment="1" applyProtection="1">
      <alignment horizontal="center"/>
      <protection/>
    </xf>
    <xf numFmtId="0" fontId="10" fillId="35" borderId="24" xfId="0" applyFont="1" applyFill="1" applyBorder="1" applyAlignment="1" applyProtection="1">
      <alignment horizontal="center"/>
      <protection/>
    </xf>
    <xf numFmtId="0" fontId="10" fillId="35" borderId="24" xfId="0" applyFont="1" applyFill="1" applyBorder="1" applyAlignment="1" applyProtection="1">
      <alignment horizontal="centerContinuous"/>
      <protection/>
    </xf>
    <xf numFmtId="37" fontId="4" fillId="34" borderId="2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4"/>
  <sheetViews>
    <sheetView zoomScale="125" zoomScaleNormal="125" zoomScalePageLayoutView="0" workbookViewId="0" topLeftCell="A1">
      <selection activeCell="N19" sqref="N19"/>
    </sheetView>
  </sheetViews>
  <sheetFormatPr defaultColWidth="9.33203125" defaultRowHeight="9.75"/>
  <cols>
    <col min="1" max="1" width="3.33203125" style="2" customWidth="1"/>
    <col min="2" max="2" width="4.16015625" style="2" customWidth="1"/>
    <col min="3" max="4" width="3.83203125" style="2" customWidth="1"/>
    <col min="5" max="5" width="57" style="2" customWidth="1"/>
    <col min="6" max="6" width="19" style="2" customWidth="1"/>
    <col min="7" max="7" width="5.33203125" style="2" hidden="1" customWidth="1"/>
    <col min="8" max="8" width="19" style="2" customWidth="1"/>
    <col min="9" max="9" width="5.16015625" style="2" hidden="1" customWidth="1"/>
    <col min="10" max="10" width="19" style="2" customWidth="1"/>
    <col min="11" max="11" width="6.33203125" style="2" hidden="1" customWidth="1"/>
    <col min="12" max="12" width="4.33203125" style="2" customWidth="1"/>
    <col min="13" max="16384" width="9.66015625" style="2" customWidth="1"/>
  </cols>
  <sheetData>
    <row r="1" spans="1:33" ht="18.75">
      <c r="A1" s="46" t="s">
        <v>163</v>
      </c>
      <c r="B1" s="47"/>
      <c r="C1" s="46"/>
      <c r="D1" s="46"/>
      <c r="E1" s="47"/>
      <c r="F1" s="47"/>
      <c r="G1" s="47"/>
      <c r="H1" s="47"/>
      <c r="I1" s="47"/>
      <c r="J1" s="47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2.75">
      <c r="A2" s="48" t="s">
        <v>169</v>
      </c>
      <c r="B2" s="47"/>
      <c r="C2" s="48"/>
      <c r="D2" s="48"/>
      <c r="E2" s="47"/>
      <c r="F2" s="47"/>
      <c r="G2" s="47"/>
      <c r="H2" s="47"/>
      <c r="I2" s="47"/>
      <c r="J2" s="47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9">
      <c r="A3" s="120"/>
      <c r="B3" s="120"/>
      <c r="C3" s="120"/>
      <c r="D3" s="120"/>
      <c r="E3" s="120"/>
      <c r="F3" s="120"/>
      <c r="G3" s="120"/>
      <c r="H3" s="120"/>
      <c r="I3" s="120"/>
      <c r="J3" s="120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9">
      <c r="A4" s="49" t="s">
        <v>170</v>
      </c>
      <c r="B4" s="50"/>
      <c r="C4" s="50"/>
      <c r="D4" s="50"/>
      <c r="E4" s="51"/>
      <c r="F4" s="50"/>
      <c r="G4" s="50"/>
      <c r="H4" s="50"/>
      <c r="I4" s="50"/>
      <c r="J4" s="52" t="s">
        <v>162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9">
      <c r="A5" s="98" t="s">
        <v>0</v>
      </c>
      <c r="B5" s="99"/>
      <c r="C5" s="99"/>
      <c r="D5" s="99"/>
      <c r="E5" s="99"/>
      <c r="F5" s="100" t="s">
        <v>1</v>
      </c>
      <c r="G5" s="101"/>
      <c r="H5" s="102" t="s">
        <v>2</v>
      </c>
      <c r="I5" s="98"/>
      <c r="J5" s="101" t="s">
        <v>3</v>
      </c>
      <c r="K5" s="4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9">
      <c r="A6" s="103"/>
      <c r="B6" s="104"/>
      <c r="C6" s="104"/>
      <c r="D6" s="104"/>
      <c r="E6" s="104"/>
      <c r="F6" s="105" t="s">
        <v>4</v>
      </c>
      <c r="G6" s="106"/>
      <c r="H6" s="107" t="s">
        <v>164</v>
      </c>
      <c r="I6" s="108"/>
      <c r="J6" s="109" t="s">
        <v>5</v>
      </c>
      <c r="K6" s="5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ht="9">
      <c r="A7" s="82" t="s">
        <v>6</v>
      </c>
      <c r="B7" s="83" t="s">
        <v>103</v>
      </c>
      <c r="C7" s="83"/>
      <c r="D7" s="83"/>
      <c r="E7" s="83"/>
      <c r="F7" s="53"/>
      <c r="G7" s="53"/>
      <c r="H7" s="53"/>
      <c r="I7" s="53"/>
      <c r="J7" s="54"/>
      <c r="K7" s="6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3" ht="9">
      <c r="A8" s="84"/>
      <c r="B8" s="85" t="s">
        <v>9</v>
      </c>
      <c r="C8" s="86" t="s">
        <v>72</v>
      </c>
      <c r="D8" s="86"/>
      <c r="E8" s="86"/>
      <c r="F8" s="55">
        <v>7980635371.12</v>
      </c>
      <c r="G8" s="56"/>
      <c r="H8" s="55">
        <v>2715318752.79</v>
      </c>
      <c r="I8" s="56" t="s">
        <v>73</v>
      </c>
      <c r="J8" s="57">
        <v>10695954123.91</v>
      </c>
      <c r="K8" s="7" t="s">
        <v>73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ht="9">
      <c r="A9" s="87"/>
      <c r="B9" s="85" t="s">
        <v>22</v>
      </c>
      <c r="C9" s="86" t="s">
        <v>57</v>
      </c>
      <c r="D9" s="86"/>
      <c r="E9" s="86"/>
      <c r="F9" s="55">
        <v>2150051004.31</v>
      </c>
      <c r="G9" s="56"/>
      <c r="H9" s="55">
        <v>266366649.38</v>
      </c>
      <c r="I9" s="56" t="s">
        <v>73</v>
      </c>
      <c r="J9" s="58">
        <v>2416417653.69</v>
      </c>
      <c r="K9" s="7" t="s">
        <v>73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1:33" ht="9">
      <c r="A10" s="87"/>
      <c r="B10" s="85" t="s">
        <v>24</v>
      </c>
      <c r="C10" s="86" t="s">
        <v>71</v>
      </c>
      <c r="D10" s="86"/>
      <c r="E10" s="86"/>
      <c r="F10" s="59">
        <v>1244890519.67</v>
      </c>
      <c r="G10" s="56"/>
      <c r="H10" s="59">
        <v>489151757.88</v>
      </c>
      <c r="I10" s="56" t="s">
        <v>73</v>
      </c>
      <c r="J10" s="58">
        <v>1734042277.5500002</v>
      </c>
      <c r="K10" s="7" t="s">
        <v>73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ht="9">
      <c r="A11" s="88"/>
      <c r="B11" s="89" t="s">
        <v>26</v>
      </c>
      <c r="C11" s="90" t="s">
        <v>51</v>
      </c>
      <c r="D11" s="90"/>
      <c r="E11" s="90"/>
      <c r="F11" s="60">
        <v>11375576895.1</v>
      </c>
      <c r="G11" s="56" t="s">
        <v>73</v>
      </c>
      <c r="H11" s="61">
        <v>3470837160.05</v>
      </c>
      <c r="I11" s="56" t="s">
        <v>73</v>
      </c>
      <c r="J11" s="61">
        <v>14846414055.150002</v>
      </c>
      <c r="K11" s="7" t="s">
        <v>73</v>
      </c>
      <c r="L11" s="79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9">
      <c r="A12" s="84" t="s">
        <v>7</v>
      </c>
      <c r="B12" s="91" t="s">
        <v>8</v>
      </c>
      <c r="C12" s="91"/>
      <c r="D12" s="91"/>
      <c r="E12" s="91"/>
      <c r="F12" s="55"/>
      <c r="G12" s="62"/>
      <c r="H12" s="55"/>
      <c r="I12" s="62"/>
      <c r="J12" s="59"/>
      <c r="K12" s="4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</row>
    <row r="13" spans="1:33" ht="9">
      <c r="A13" s="87"/>
      <c r="B13" s="85" t="s">
        <v>9</v>
      </c>
      <c r="C13" s="91" t="s">
        <v>77</v>
      </c>
      <c r="D13" s="91"/>
      <c r="E13" s="91"/>
      <c r="F13" s="55"/>
      <c r="G13" s="55"/>
      <c r="H13" s="55"/>
      <c r="I13" s="55"/>
      <c r="J13" s="59"/>
      <c r="K13" s="6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</row>
    <row r="14" spans="1:33" ht="9">
      <c r="A14" s="87"/>
      <c r="B14" s="91"/>
      <c r="C14" s="85" t="s">
        <v>10</v>
      </c>
      <c r="D14" s="91" t="s">
        <v>11</v>
      </c>
      <c r="E14" s="92"/>
      <c r="F14" s="59">
        <v>21406762770.15</v>
      </c>
      <c r="G14" s="56"/>
      <c r="H14" s="59">
        <v>3965241437.15</v>
      </c>
      <c r="I14" s="56" t="s">
        <v>73</v>
      </c>
      <c r="J14" s="59">
        <v>25372004207.300003</v>
      </c>
      <c r="K14" s="7" t="s">
        <v>73</v>
      </c>
      <c r="L14" s="75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9">
      <c r="A15" s="87"/>
      <c r="B15" s="91"/>
      <c r="C15" s="85" t="s">
        <v>12</v>
      </c>
      <c r="D15" s="91" t="s">
        <v>14</v>
      </c>
      <c r="E15" s="92"/>
      <c r="F15" s="59">
        <v>9125729459.19</v>
      </c>
      <c r="G15" s="56"/>
      <c r="H15" s="59">
        <v>1213768654.1</v>
      </c>
      <c r="I15" s="56" t="s">
        <v>73</v>
      </c>
      <c r="J15" s="59">
        <v>10339498113.29</v>
      </c>
      <c r="K15" s="7" t="s">
        <v>73</v>
      </c>
      <c r="L15" s="75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3" ht="9">
      <c r="A16" s="87"/>
      <c r="B16" s="91"/>
      <c r="C16" s="85" t="s">
        <v>13</v>
      </c>
      <c r="D16" s="91" t="s">
        <v>16</v>
      </c>
      <c r="E16" s="92"/>
      <c r="F16" s="59">
        <v>500967519.95</v>
      </c>
      <c r="G16" s="56"/>
      <c r="H16" s="59">
        <v>0</v>
      </c>
      <c r="I16" s="64"/>
      <c r="J16" s="59">
        <v>500967519.95</v>
      </c>
      <c r="K16" s="7" t="s">
        <v>73</v>
      </c>
      <c r="L16" s="75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:33" ht="9">
      <c r="A17" s="87"/>
      <c r="B17" s="91"/>
      <c r="C17" s="85" t="s">
        <v>15</v>
      </c>
      <c r="D17" s="91" t="s">
        <v>18</v>
      </c>
      <c r="E17" s="92"/>
      <c r="F17" s="59">
        <v>4554325116.32</v>
      </c>
      <c r="G17" s="56"/>
      <c r="H17" s="59">
        <v>0</v>
      </c>
      <c r="I17" s="64"/>
      <c r="J17" s="59">
        <v>4554325116.32</v>
      </c>
      <c r="K17" s="7" t="s">
        <v>73</v>
      </c>
      <c r="L17" s="75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:33" ht="9">
      <c r="A18" s="87"/>
      <c r="B18" s="91"/>
      <c r="C18" s="85" t="s">
        <v>17</v>
      </c>
      <c r="D18" s="91" t="s">
        <v>20</v>
      </c>
      <c r="E18" s="92"/>
      <c r="F18" s="59">
        <v>1149768116.59</v>
      </c>
      <c r="G18" s="56"/>
      <c r="H18" s="59">
        <v>0</v>
      </c>
      <c r="I18" s="64"/>
      <c r="J18" s="59">
        <v>1149768116.59</v>
      </c>
      <c r="K18" s="7" t="s">
        <v>73</v>
      </c>
      <c r="L18" s="75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33" ht="9">
      <c r="A19" s="87"/>
      <c r="B19" s="91"/>
      <c r="C19" s="85" t="s">
        <v>19</v>
      </c>
      <c r="D19" s="91" t="s">
        <v>21</v>
      </c>
      <c r="E19" s="92"/>
      <c r="F19" s="59">
        <v>36737552982.2</v>
      </c>
      <c r="G19" s="56" t="s">
        <v>73</v>
      </c>
      <c r="H19" s="59">
        <v>5179010091.25</v>
      </c>
      <c r="I19" s="56" t="s">
        <v>73</v>
      </c>
      <c r="J19" s="59">
        <v>41916563073.45</v>
      </c>
      <c r="K19" s="7" t="s">
        <v>73</v>
      </c>
      <c r="L19" s="75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:33" ht="9">
      <c r="A20" s="87"/>
      <c r="B20" s="85" t="s">
        <v>22</v>
      </c>
      <c r="C20" s="91" t="s">
        <v>79</v>
      </c>
      <c r="D20" s="91"/>
      <c r="E20" s="91"/>
      <c r="F20" s="55"/>
      <c r="G20" s="56"/>
      <c r="H20" s="55"/>
      <c r="I20" s="56"/>
      <c r="J20" s="59"/>
      <c r="K20" s="7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:33" s="8" customFormat="1" ht="9">
      <c r="A21" s="87"/>
      <c r="B21" s="91"/>
      <c r="C21" s="93" t="s">
        <v>10</v>
      </c>
      <c r="D21" s="91" t="s">
        <v>25</v>
      </c>
      <c r="E21" s="92"/>
      <c r="F21" s="55">
        <v>840000</v>
      </c>
      <c r="G21" s="56"/>
      <c r="H21" s="55">
        <v>160000</v>
      </c>
      <c r="I21" s="56" t="s">
        <v>73</v>
      </c>
      <c r="J21" s="59">
        <v>1000000</v>
      </c>
      <c r="K21" s="12" t="s">
        <v>73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3" s="8" customFormat="1" ht="9">
      <c r="A22" s="87"/>
      <c r="B22" s="91"/>
      <c r="C22" s="93" t="s">
        <v>12</v>
      </c>
      <c r="D22" s="91" t="s">
        <v>75</v>
      </c>
      <c r="E22" s="92"/>
      <c r="F22" s="55">
        <v>396910000</v>
      </c>
      <c r="G22" s="56"/>
      <c r="H22" s="55">
        <v>50340000</v>
      </c>
      <c r="I22" s="56" t="s">
        <v>73</v>
      </c>
      <c r="J22" s="59">
        <v>447250000</v>
      </c>
      <c r="K22" s="12" t="s">
        <v>73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:33" ht="9">
      <c r="A23" s="87"/>
      <c r="B23" s="91"/>
      <c r="C23" s="94" t="s">
        <v>13</v>
      </c>
      <c r="D23" s="91" t="s">
        <v>106</v>
      </c>
      <c r="E23" s="92"/>
      <c r="F23" s="55">
        <v>599543734.18</v>
      </c>
      <c r="G23" s="56"/>
      <c r="H23" s="55">
        <v>79982118.8</v>
      </c>
      <c r="I23" s="56"/>
      <c r="J23" s="59">
        <v>679525852.9799999</v>
      </c>
      <c r="K23" s="7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9">
      <c r="A24" s="87"/>
      <c r="B24" s="91"/>
      <c r="C24" s="94" t="s">
        <v>15</v>
      </c>
      <c r="D24" s="91" t="s">
        <v>23</v>
      </c>
      <c r="E24" s="92"/>
      <c r="F24" s="55">
        <v>997293734.18</v>
      </c>
      <c r="G24" s="56" t="s">
        <v>73</v>
      </c>
      <c r="H24" s="55">
        <v>130482118.8</v>
      </c>
      <c r="I24" s="56" t="s">
        <v>73</v>
      </c>
      <c r="J24" s="59">
        <v>1127775852.98</v>
      </c>
      <c r="K24" s="7" t="s">
        <v>73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:33" ht="9">
      <c r="A25" s="87"/>
      <c r="B25" s="85" t="s">
        <v>24</v>
      </c>
      <c r="C25" s="91" t="s">
        <v>27</v>
      </c>
      <c r="D25" s="91"/>
      <c r="E25" s="91"/>
      <c r="F25" s="55">
        <v>35740259248.02</v>
      </c>
      <c r="G25" s="56" t="s">
        <v>73</v>
      </c>
      <c r="H25" s="55">
        <v>5048527972.45</v>
      </c>
      <c r="I25" s="56" t="s">
        <v>73</v>
      </c>
      <c r="J25" s="59">
        <v>40788787220.46999</v>
      </c>
      <c r="K25" s="7" t="s">
        <v>73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9">
      <c r="A26" s="87"/>
      <c r="B26" s="85" t="s">
        <v>26</v>
      </c>
      <c r="C26" s="91" t="s">
        <v>109</v>
      </c>
      <c r="D26" s="91"/>
      <c r="E26" s="91"/>
      <c r="F26" s="55"/>
      <c r="G26" s="56"/>
      <c r="H26" s="55"/>
      <c r="I26" s="56"/>
      <c r="J26" s="59"/>
      <c r="K26" s="7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s="8" customFormat="1" ht="9">
      <c r="A27" s="87"/>
      <c r="B27" s="85"/>
      <c r="C27" s="93" t="s">
        <v>10</v>
      </c>
      <c r="D27" s="91" t="s">
        <v>165</v>
      </c>
      <c r="E27" s="91"/>
      <c r="F27" s="55">
        <v>1353140.16</v>
      </c>
      <c r="G27" s="56"/>
      <c r="H27" s="55">
        <v>495110.38</v>
      </c>
      <c r="I27" s="56"/>
      <c r="J27" s="59">
        <v>1848250.54</v>
      </c>
      <c r="K27" s="12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3" ht="9">
      <c r="A28" s="87"/>
      <c r="B28" s="85"/>
      <c r="C28" s="93" t="s">
        <v>12</v>
      </c>
      <c r="D28" s="91" t="s">
        <v>30</v>
      </c>
      <c r="E28" s="91"/>
      <c r="F28" s="55">
        <v>41811</v>
      </c>
      <c r="G28" s="56"/>
      <c r="H28" s="55">
        <v>0</v>
      </c>
      <c r="I28" s="56" t="s">
        <v>73</v>
      </c>
      <c r="J28" s="59">
        <v>41811</v>
      </c>
      <c r="K28" s="7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:33" ht="9">
      <c r="A29" s="87"/>
      <c r="B29" s="85"/>
      <c r="C29" s="93" t="s">
        <v>13</v>
      </c>
      <c r="D29" s="91" t="s">
        <v>23</v>
      </c>
      <c r="E29" s="91"/>
      <c r="F29" s="55">
        <v>1394951.16</v>
      </c>
      <c r="G29" s="56"/>
      <c r="H29" s="55">
        <v>495110.38</v>
      </c>
      <c r="I29" s="56"/>
      <c r="J29" s="59">
        <v>1890061.54</v>
      </c>
      <c r="K29" s="7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33" ht="9">
      <c r="A30" s="87"/>
      <c r="B30" s="85" t="s">
        <v>28</v>
      </c>
      <c r="C30" s="91" t="s">
        <v>78</v>
      </c>
      <c r="D30" s="91"/>
      <c r="E30" s="91"/>
      <c r="F30" s="55"/>
      <c r="G30" s="56"/>
      <c r="H30" s="55"/>
      <c r="I30" s="56"/>
      <c r="J30" s="59"/>
      <c r="K30" s="7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33" s="8" customFormat="1" ht="9">
      <c r="A31" s="87"/>
      <c r="B31" s="91"/>
      <c r="C31" s="85" t="s">
        <v>10</v>
      </c>
      <c r="D31" s="91" t="s">
        <v>29</v>
      </c>
      <c r="E31" s="92"/>
      <c r="F31" s="55">
        <v>22555241.54</v>
      </c>
      <c r="G31" s="56"/>
      <c r="H31" s="55">
        <v>0</v>
      </c>
      <c r="I31" s="56" t="s">
        <v>73</v>
      </c>
      <c r="J31" s="59">
        <v>22555241.54</v>
      </c>
      <c r="K31" s="12" t="s">
        <v>73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:33" s="8" customFormat="1" ht="9">
      <c r="A32" s="87"/>
      <c r="B32" s="91"/>
      <c r="C32" s="85" t="s">
        <v>12</v>
      </c>
      <c r="D32" s="91" t="s">
        <v>105</v>
      </c>
      <c r="E32" s="92"/>
      <c r="F32" s="55">
        <v>1630707</v>
      </c>
      <c r="G32" s="56"/>
      <c r="H32" s="55">
        <v>0</v>
      </c>
      <c r="I32" s="56"/>
      <c r="J32" s="59">
        <v>1630707</v>
      </c>
      <c r="K32" s="12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s="8" customFormat="1" ht="9">
      <c r="A33" s="87"/>
      <c r="B33" s="91"/>
      <c r="C33" s="93" t="s">
        <v>13</v>
      </c>
      <c r="D33" s="91" t="s">
        <v>171</v>
      </c>
      <c r="E33" s="92"/>
      <c r="F33" s="55">
        <v>6068000000</v>
      </c>
      <c r="G33" s="56"/>
      <c r="H33" s="55">
        <v>2000000000</v>
      </c>
      <c r="I33" s="56"/>
      <c r="J33" s="59">
        <v>8068000000</v>
      </c>
      <c r="K33" s="12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3" ht="9">
      <c r="A34" s="87"/>
      <c r="B34" s="91"/>
      <c r="C34" s="94" t="s">
        <v>161</v>
      </c>
      <c r="D34" s="91" t="s">
        <v>23</v>
      </c>
      <c r="E34" s="92"/>
      <c r="F34" s="55">
        <v>6092185948.54</v>
      </c>
      <c r="G34" s="56" t="s">
        <v>73</v>
      </c>
      <c r="H34" s="55">
        <v>2000000000</v>
      </c>
      <c r="I34" s="56" t="s">
        <v>73</v>
      </c>
      <c r="J34" s="59">
        <v>8092185948.54</v>
      </c>
      <c r="K34" s="7" t="s">
        <v>73</v>
      </c>
      <c r="L34" s="75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3" ht="9">
      <c r="A35" s="87"/>
      <c r="B35" s="95" t="s">
        <v>31</v>
      </c>
      <c r="C35" s="90" t="s">
        <v>32</v>
      </c>
      <c r="D35" s="90"/>
      <c r="E35" s="90"/>
      <c r="F35" s="61">
        <v>41833840147.72</v>
      </c>
      <c r="G35" s="65" t="s">
        <v>73</v>
      </c>
      <c r="H35" s="61">
        <v>7049023082.83</v>
      </c>
      <c r="I35" s="65" t="s">
        <v>73</v>
      </c>
      <c r="J35" s="61">
        <v>48882863230.55</v>
      </c>
      <c r="K35" s="7" t="s">
        <v>73</v>
      </c>
      <c r="L35" s="80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:33" s="8" customFormat="1" ht="9">
      <c r="A36" s="82" t="s">
        <v>33</v>
      </c>
      <c r="B36" s="117" t="s">
        <v>80</v>
      </c>
      <c r="C36" s="118"/>
      <c r="D36" s="118"/>
      <c r="E36" s="119"/>
      <c r="F36" s="55"/>
      <c r="G36" s="66"/>
      <c r="H36" s="55"/>
      <c r="I36" s="66"/>
      <c r="J36" s="59"/>
      <c r="K36" s="12"/>
      <c r="L36" s="81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:33" s="8" customFormat="1" ht="9">
      <c r="A37" s="87"/>
      <c r="B37" s="85" t="s">
        <v>9</v>
      </c>
      <c r="C37" s="91" t="s">
        <v>81</v>
      </c>
      <c r="D37" s="91"/>
      <c r="E37" s="91"/>
      <c r="F37" s="55">
        <v>-1246211000</v>
      </c>
      <c r="G37" s="66"/>
      <c r="H37" s="55">
        <v>1246211000</v>
      </c>
      <c r="I37" s="66"/>
      <c r="J37" s="59">
        <v>0</v>
      </c>
      <c r="K37" s="12"/>
      <c r="L37" s="81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3" s="8" customFormat="1" ht="9">
      <c r="A38" s="87"/>
      <c r="B38" s="85" t="s">
        <v>22</v>
      </c>
      <c r="C38" s="91" t="s">
        <v>82</v>
      </c>
      <c r="D38" s="91"/>
      <c r="E38" s="91"/>
      <c r="F38" s="55">
        <v>28694799</v>
      </c>
      <c r="G38" s="66"/>
      <c r="H38" s="55">
        <v>-28694799</v>
      </c>
      <c r="I38" s="66"/>
      <c r="J38" s="59">
        <v>0</v>
      </c>
      <c r="K38" s="12"/>
      <c r="L38" s="81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:33" s="8" customFormat="1" ht="9">
      <c r="A39" s="87"/>
      <c r="B39" s="85" t="s">
        <v>24</v>
      </c>
      <c r="C39" s="91" t="s">
        <v>23</v>
      </c>
      <c r="D39" s="91"/>
      <c r="E39" s="91"/>
      <c r="F39" s="55">
        <v>-1217516201</v>
      </c>
      <c r="G39" s="66"/>
      <c r="H39" s="55">
        <v>1217516201</v>
      </c>
      <c r="I39" s="66"/>
      <c r="J39" s="59">
        <v>0</v>
      </c>
      <c r="K39" s="12"/>
      <c r="L39" s="81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:33" s="8" customFormat="1" ht="9">
      <c r="A40" s="82" t="s">
        <v>47</v>
      </c>
      <c r="B40" s="83" t="s">
        <v>54</v>
      </c>
      <c r="C40" s="83"/>
      <c r="D40" s="83"/>
      <c r="E40" s="83"/>
      <c r="F40" s="67"/>
      <c r="G40" s="67"/>
      <c r="H40" s="67"/>
      <c r="I40" s="67"/>
      <c r="J40" s="62"/>
      <c r="K40" s="17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s="8" customFormat="1" ht="9">
      <c r="A41" s="87"/>
      <c r="B41" s="85" t="s">
        <v>34</v>
      </c>
      <c r="C41" s="91" t="s">
        <v>35</v>
      </c>
      <c r="D41" s="91"/>
      <c r="E41" s="91"/>
      <c r="F41" s="55"/>
      <c r="G41" s="55"/>
      <c r="H41" s="55"/>
      <c r="I41" s="55"/>
      <c r="J41" s="59"/>
      <c r="K41" s="16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s="8" customFormat="1" ht="9">
      <c r="A42" s="87"/>
      <c r="B42" s="91"/>
      <c r="C42" s="85" t="s">
        <v>10</v>
      </c>
      <c r="D42" s="91" t="s">
        <v>36</v>
      </c>
      <c r="E42" s="92"/>
      <c r="F42" s="59">
        <v>41651735847.840004</v>
      </c>
      <c r="G42" s="56"/>
      <c r="H42" s="55">
        <v>0</v>
      </c>
      <c r="I42" s="55"/>
      <c r="J42" s="59">
        <v>41651735847.840004</v>
      </c>
      <c r="K42" s="1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s="8" customFormat="1" ht="9">
      <c r="A43" s="87"/>
      <c r="B43" s="91"/>
      <c r="C43" s="85" t="s">
        <v>12</v>
      </c>
      <c r="D43" s="91" t="s">
        <v>37</v>
      </c>
      <c r="E43" s="92"/>
      <c r="F43" s="59">
        <v>0</v>
      </c>
      <c r="G43" s="56"/>
      <c r="H43" s="55">
        <v>0</v>
      </c>
      <c r="I43" s="55"/>
      <c r="J43" s="59">
        <v>0</v>
      </c>
      <c r="K43" s="1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s="8" customFormat="1" ht="9">
      <c r="A44" s="87"/>
      <c r="B44" s="91"/>
      <c r="C44" s="85" t="s">
        <v>13</v>
      </c>
      <c r="D44" s="91" t="s">
        <v>58</v>
      </c>
      <c r="E44" s="92"/>
      <c r="F44" s="55">
        <v>204799</v>
      </c>
      <c r="G44" s="56"/>
      <c r="H44" s="55">
        <v>0</v>
      </c>
      <c r="I44" s="55"/>
      <c r="J44" s="59">
        <v>204799</v>
      </c>
      <c r="K44" s="12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s="8" customFormat="1" ht="9">
      <c r="A45" s="87"/>
      <c r="B45" s="91"/>
      <c r="C45" s="85" t="s">
        <v>15</v>
      </c>
      <c r="D45" s="91" t="s">
        <v>76</v>
      </c>
      <c r="E45" s="92"/>
      <c r="F45" s="55">
        <v>6238409.63</v>
      </c>
      <c r="G45" s="56"/>
      <c r="H45" s="55">
        <v>0</v>
      </c>
      <c r="I45" s="55"/>
      <c r="J45" s="59">
        <v>6238409.63</v>
      </c>
      <c r="K45" s="1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s="8" customFormat="1" ht="9">
      <c r="A46" s="87"/>
      <c r="B46" s="91"/>
      <c r="C46" s="93" t="s">
        <v>17</v>
      </c>
      <c r="D46" s="91" t="s">
        <v>23</v>
      </c>
      <c r="E46" s="92"/>
      <c r="F46" s="59">
        <v>41658179056.47</v>
      </c>
      <c r="G46" s="56"/>
      <c r="H46" s="55">
        <v>0</v>
      </c>
      <c r="I46" s="55"/>
      <c r="J46" s="59">
        <v>41658179056.47</v>
      </c>
      <c r="K46" s="1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s="8" customFormat="1" ht="9">
      <c r="A47" s="87"/>
      <c r="B47" s="85" t="s">
        <v>22</v>
      </c>
      <c r="C47" s="91" t="s">
        <v>38</v>
      </c>
      <c r="D47" s="91"/>
      <c r="E47" s="91"/>
      <c r="F47" s="59">
        <v>530768521.02000004</v>
      </c>
      <c r="G47" s="56"/>
      <c r="H47" s="55">
        <v>0</v>
      </c>
      <c r="I47" s="55"/>
      <c r="J47" s="59">
        <v>530768521.02000004</v>
      </c>
      <c r="K47" s="1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s="8" customFormat="1" ht="9">
      <c r="A48" s="87"/>
      <c r="B48" s="85" t="s">
        <v>24</v>
      </c>
      <c r="C48" s="91" t="s">
        <v>39</v>
      </c>
      <c r="D48" s="91"/>
      <c r="E48" s="91"/>
      <c r="F48" s="55">
        <v>0</v>
      </c>
      <c r="G48" s="56"/>
      <c r="H48" s="55">
        <v>8867985448.210001</v>
      </c>
      <c r="I48" s="56"/>
      <c r="J48" s="59">
        <v>8867985448.210001</v>
      </c>
      <c r="K48" s="1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s="8" customFormat="1" ht="9">
      <c r="A49" s="87"/>
      <c r="B49" s="85" t="s">
        <v>26</v>
      </c>
      <c r="C49" s="91" t="s">
        <v>40</v>
      </c>
      <c r="D49" s="91"/>
      <c r="E49" s="91"/>
      <c r="F49" s="59"/>
      <c r="G49" s="56"/>
      <c r="H49" s="55"/>
      <c r="I49" s="55"/>
      <c r="J49" s="59"/>
      <c r="K49" s="12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s="8" customFormat="1" ht="9">
      <c r="A50" s="87"/>
      <c r="B50" s="91"/>
      <c r="C50" s="93" t="s">
        <v>10</v>
      </c>
      <c r="D50" s="91" t="s">
        <v>41</v>
      </c>
      <c r="E50" s="92"/>
      <c r="F50" s="59">
        <v>0</v>
      </c>
      <c r="G50" s="56"/>
      <c r="H50" s="55">
        <v>0</v>
      </c>
      <c r="I50" s="55"/>
      <c r="J50" s="59">
        <v>0</v>
      </c>
      <c r="K50" s="12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s="8" customFormat="1" ht="9">
      <c r="A51" s="87"/>
      <c r="B51" s="91"/>
      <c r="C51" s="85" t="s">
        <v>12</v>
      </c>
      <c r="D51" s="91" t="s">
        <v>42</v>
      </c>
      <c r="E51" s="92"/>
      <c r="F51" s="59">
        <v>108022185.23</v>
      </c>
      <c r="G51" s="56"/>
      <c r="H51" s="55">
        <v>0</v>
      </c>
      <c r="I51" s="55"/>
      <c r="J51" s="59">
        <v>108022185.23</v>
      </c>
      <c r="K51" s="12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:33" s="8" customFormat="1" ht="9">
      <c r="A52" s="87"/>
      <c r="B52" s="91"/>
      <c r="C52" s="85" t="s">
        <v>13</v>
      </c>
      <c r="D52" s="91" t="s">
        <v>43</v>
      </c>
      <c r="E52" s="92"/>
      <c r="F52" s="59">
        <v>654573448.86</v>
      </c>
      <c r="G52" s="56"/>
      <c r="H52" s="55">
        <v>0</v>
      </c>
      <c r="I52" s="55"/>
      <c r="J52" s="59">
        <v>654573448.86</v>
      </c>
      <c r="K52" s="12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s="8" customFormat="1" ht="9">
      <c r="A53" s="87"/>
      <c r="B53" s="91"/>
      <c r="C53" s="85" t="s">
        <v>15</v>
      </c>
      <c r="D53" s="91" t="s">
        <v>69</v>
      </c>
      <c r="E53" s="92"/>
      <c r="F53" s="59">
        <v>0</v>
      </c>
      <c r="G53" s="56"/>
      <c r="H53" s="55">
        <v>0</v>
      </c>
      <c r="I53" s="55"/>
      <c r="J53" s="59">
        <v>0</v>
      </c>
      <c r="K53" s="12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:33" s="8" customFormat="1" ht="9">
      <c r="A54" s="87"/>
      <c r="B54" s="91"/>
      <c r="C54" s="93" t="s">
        <v>17</v>
      </c>
      <c r="D54" s="91" t="s">
        <v>23</v>
      </c>
      <c r="E54" s="92"/>
      <c r="F54" s="59">
        <v>762595634.09</v>
      </c>
      <c r="G54" s="56"/>
      <c r="H54" s="55">
        <v>0</v>
      </c>
      <c r="I54" s="55"/>
      <c r="J54" s="59">
        <v>762595634.09</v>
      </c>
      <c r="K54" s="12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:33" s="8" customFormat="1" ht="9">
      <c r="A55" s="87"/>
      <c r="B55" s="85" t="s">
        <v>28</v>
      </c>
      <c r="C55" s="91" t="s">
        <v>44</v>
      </c>
      <c r="D55" s="91"/>
      <c r="E55" s="91"/>
      <c r="F55" s="59">
        <v>0</v>
      </c>
      <c r="G55" s="56"/>
      <c r="H55" s="55">
        <v>0</v>
      </c>
      <c r="I55" s="55"/>
      <c r="J55" s="59">
        <v>0</v>
      </c>
      <c r="K55" s="12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:33" s="8" customFormat="1" ht="9">
      <c r="A56" s="87"/>
      <c r="B56" s="85" t="s">
        <v>31</v>
      </c>
      <c r="C56" s="91" t="s">
        <v>56</v>
      </c>
      <c r="D56" s="91"/>
      <c r="E56" s="91"/>
      <c r="F56" s="59">
        <v>0</v>
      </c>
      <c r="G56" s="56"/>
      <c r="H56" s="55">
        <v>0</v>
      </c>
      <c r="I56" s="55"/>
      <c r="J56" s="59">
        <v>0</v>
      </c>
      <c r="K56" s="12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:33" s="8" customFormat="1" ht="9">
      <c r="A57" s="87"/>
      <c r="B57" s="85" t="s">
        <v>45</v>
      </c>
      <c r="C57" s="91" t="s">
        <v>46</v>
      </c>
      <c r="D57" s="91"/>
      <c r="E57" s="91"/>
      <c r="F57" s="59">
        <v>42951543211.579994</v>
      </c>
      <c r="G57" s="56"/>
      <c r="H57" s="55">
        <v>8867985448.210001</v>
      </c>
      <c r="I57" s="56"/>
      <c r="J57" s="59">
        <v>51819528659.78999</v>
      </c>
      <c r="K57" s="12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:33" s="8" customFormat="1" ht="9">
      <c r="A58" s="82" t="s">
        <v>83</v>
      </c>
      <c r="B58" s="83" t="s">
        <v>108</v>
      </c>
      <c r="C58" s="83"/>
      <c r="D58" s="83"/>
      <c r="E58" s="83"/>
      <c r="F58" s="67"/>
      <c r="G58" s="67"/>
      <c r="H58" s="67"/>
      <c r="I58" s="67"/>
      <c r="J58" s="62"/>
      <c r="K58" s="17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:33" s="8" customFormat="1" ht="9">
      <c r="A59" s="87"/>
      <c r="B59" s="85" t="s">
        <v>9</v>
      </c>
      <c r="C59" s="91" t="s">
        <v>48</v>
      </c>
      <c r="D59" s="91"/>
      <c r="E59" s="91"/>
      <c r="F59" s="55"/>
      <c r="G59" s="55"/>
      <c r="H59" s="55"/>
      <c r="I59" s="55"/>
      <c r="J59" s="59"/>
      <c r="K59" s="16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:33" s="8" customFormat="1" ht="9">
      <c r="A60" s="87"/>
      <c r="B60" s="91"/>
      <c r="C60" s="91" t="s">
        <v>49</v>
      </c>
      <c r="D60" s="91"/>
      <c r="E60" s="91"/>
      <c r="F60" s="55">
        <v>5408941743.81</v>
      </c>
      <c r="G60" s="56"/>
      <c r="H60" s="55">
        <v>2258253852.57</v>
      </c>
      <c r="I60" s="56"/>
      <c r="J60" s="59">
        <v>7667195596.380001</v>
      </c>
      <c r="K60" s="12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:33" s="8" customFormat="1" ht="9">
      <c r="A61" s="87"/>
      <c r="B61" s="85" t="s">
        <v>22</v>
      </c>
      <c r="C61" s="91" t="s">
        <v>50</v>
      </c>
      <c r="D61" s="91"/>
      <c r="E61" s="91"/>
      <c r="F61" s="55"/>
      <c r="G61" s="55"/>
      <c r="H61" s="55"/>
      <c r="I61" s="55"/>
      <c r="J61" s="59"/>
      <c r="K61" s="16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:33" s="8" customFormat="1" ht="9">
      <c r="A62" s="87"/>
      <c r="B62" s="91"/>
      <c r="C62" s="85" t="s">
        <v>10</v>
      </c>
      <c r="D62" s="91" t="s">
        <v>57</v>
      </c>
      <c r="E62" s="92"/>
      <c r="F62" s="55">
        <v>2381537779.34</v>
      </c>
      <c r="G62" s="56"/>
      <c r="H62" s="55">
        <v>299454632.43</v>
      </c>
      <c r="I62" s="56"/>
      <c r="J62" s="59">
        <v>2680992411.77</v>
      </c>
      <c r="K62" s="12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:33" s="8" customFormat="1" ht="9">
      <c r="A63" s="87"/>
      <c r="B63" s="91"/>
      <c r="C63" s="85" t="s">
        <v>12</v>
      </c>
      <c r="D63" s="91" t="s">
        <v>71</v>
      </c>
      <c r="E63" s="92"/>
      <c r="F63" s="55"/>
      <c r="G63" s="55"/>
      <c r="H63" s="55"/>
      <c r="I63" s="55"/>
      <c r="J63" s="59"/>
      <c r="K63" s="16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:33" s="8" customFormat="1" ht="9">
      <c r="A64" s="87"/>
      <c r="B64" s="91"/>
      <c r="C64" s="85"/>
      <c r="D64" s="85" t="s">
        <v>59</v>
      </c>
      <c r="E64" s="91" t="s">
        <v>36</v>
      </c>
      <c r="F64" s="55">
        <v>1043771566.3300018</v>
      </c>
      <c r="G64" s="56"/>
      <c r="H64" s="55">
        <v>0</v>
      </c>
      <c r="I64" s="55"/>
      <c r="J64" s="59">
        <v>1043771566.3300018</v>
      </c>
      <c r="K64" s="12"/>
      <c r="L64" s="7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:33" s="8" customFormat="1" ht="9">
      <c r="A65" s="87"/>
      <c r="B65" s="91"/>
      <c r="C65" s="85"/>
      <c r="D65" s="85" t="s">
        <v>60</v>
      </c>
      <c r="E65" s="91" t="s">
        <v>37</v>
      </c>
      <c r="F65" s="59">
        <v>4278779.63</v>
      </c>
      <c r="G65" s="56"/>
      <c r="H65" s="55">
        <v>0</v>
      </c>
      <c r="I65" s="55"/>
      <c r="J65" s="59">
        <v>4278779.63</v>
      </c>
      <c r="K65" s="12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33" s="8" customFormat="1" ht="9">
      <c r="A66" s="87"/>
      <c r="B66" s="91"/>
      <c r="C66" s="85"/>
      <c r="D66" s="85" t="s">
        <v>61</v>
      </c>
      <c r="E66" s="91" t="s">
        <v>55</v>
      </c>
      <c r="F66" s="59">
        <v>14938402.329999998</v>
      </c>
      <c r="G66" s="56"/>
      <c r="H66" s="55">
        <v>0</v>
      </c>
      <c r="I66" s="55"/>
      <c r="J66" s="59">
        <v>14938402.329999998</v>
      </c>
      <c r="K66" s="12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:33" s="8" customFormat="1" ht="9">
      <c r="A67" s="87"/>
      <c r="B67" s="91"/>
      <c r="C67" s="85"/>
      <c r="D67" s="85" t="s">
        <v>62</v>
      </c>
      <c r="E67" s="91" t="s">
        <v>58</v>
      </c>
      <c r="F67" s="55">
        <v>119889.59000000003</v>
      </c>
      <c r="G67" s="56"/>
      <c r="H67" s="55">
        <v>0</v>
      </c>
      <c r="I67" s="55"/>
      <c r="J67" s="59">
        <v>119889.59000000003</v>
      </c>
      <c r="K67" s="12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:33" s="8" customFormat="1" ht="9">
      <c r="A68" s="87"/>
      <c r="B68" s="91"/>
      <c r="C68" s="85"/>
      <c r="D68" s="85" t="s">
        <v>63</v>
      </c>
      <c r="E68" s="91" t="s">
        <v>38</v>
      </c>
      <c r="F68" s="55">
        <v>113319907.6599999</v>
      </c>
      <c r="G68" s="56"/>
      <c r="H68" s="55">
        <v>0</v>
      </c>
      <c r="I68" s="55"/>
      <c r="J68" s="59">
        <v>113319907.6599999</v>
      </c>
      <c r="K68" s="12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8" customFormat="1" ht="9">
      <c r="A69" s="87"/>
      <c r="B69" s="91"/>
      <c r="C69" s="85"/>
      <c r="D69" s="85" t="s">
        <v>64</v>
      </c>
      <c r="E69" s="91" t="s">
        <v>39</v>
      </c>
      <c r="F69" s="59">
        <v>0</v>
      </c>
      <c r="G69" s="56"/>
      <c r="H69" s="55">
        <v>311682510.66999817</v>
      </c>
      <c r="I69" s="56"/>
      <c r="J69" s="59">
        <v>311682510.66999817</v>
      </c>
      <c r="K69" s="12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:33" s="8" customFormat="1" ht="9">
      <c r="A70" s="87"/>
      <c r="B70" s="91"/>
      <c r="C70" s="85"/>
      <c r="D70" s="85" t="s">
        <v>65</v>
      </c>
      <c r="E70" s="91" t="s">
        <v>40</v>
      </c>
      <c r="F70" s="59">
        <v>73138500.69999993</v>
      </c>
      <c r="G70" s="56"/>
      <c r="H70" s="55">
        <v>0</v>
      </c>
      <c r="I70" s="55"/>
      <c r="J70" s="59">
        <v>73138500.69999993</v>
      </c>
      <c r="K70" s="12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:33" s="8" customFormat="1" ht="9">
      <c r="A71" s="87"/>
      <c r="B71" s="91"/>
      <c r="C71" s="85"/>
      <c r="D71" s="85" t="s">
        <v>66</v>
      </c>
      <c r="E71" s="91" t="s">
        <v>44</v>
      </c>
      <c r="F71" s="55">
        <v>0</v>
      </c>
      <c r="G71" s="56"/>
      <c r="H71" s="55">
        <v>0</v>
      </c>
      <c r="I71" s="55"/>
      <c r="J71" s="59">
        <v>0</v>
      </c>
      <c r="K71" s="12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:33" s="8" customFormat="1" ht="9">
      <c r="A72" s="87"/>
      <c r="B72" s="91"/>
      <c r="C72" s="85"/>
      <c r="D72" s="85" t="s">
        <v>67</v>
      </c>
      <c r="E72" s="91" t="s">
        <v>56</v>
      </c>
      <c r="F72" s="59">
        <v>311060.85000000003</v>
      </c>
      <c r="G72" s="56"/>
      <c r="H72" s="55">
        <v>0</v>
      </c>
      <c r="I72" s="55"/>
      <c r="J72" s="59">
        <v>311060.85000000003</v>
      </c>
      <c r="K72" s="12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  <row r="73" spans="1:33" s="8" customFormat="1" ht="9">
      <c r="A73" s="87"/>
      <c r="B73" s="91"/>
      <c r="C73" s="85"/>
      <c r="D73" s="85" t="s">
        <v>68</v>
      </c>
      <c r="E73" s="91" t="s">
        <v>23</v>
      </c>
      <c r="F73" s="59">
        <v>1249878107.0900016</v>
      </c>
      <c r="G73" s="56"/>
      <c r="H73" s="55">
        <v>311682510.66999817</v>
      </c>
      <c r="I73" s="56"/>
      <c r="J73" s="59">
        <v>1561560617.7599998</v>
      </c>
      <c r="K73" s="12"/>
      <c r="L73" s="7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8" customFormat="1" ht="9">
      <c r="A74" s="87"/>
      <c r="B74" s="91"/>
      <c r="C74" s="93" t="s">
        <v>13</v>
      </c>
      <c r="D74" s="96" t="s">
        <v>70</v>
      </c>
      <c r="E74" s="91"/>
      <c r="F74" s="59">
        <v>3631415886.4300017</v>
      </c>
      <c r="G74" s="56"/>
      <c r="H74" s="55">
        <v>611137143.0999982</v>
      </c>
      <c r="I74" s="56"/>
      <c r="J74" s="59">
        <v>4242553029.5299997</v>
      </c>
      <c r="K74" s="12"/>
      <c r="L74" s="7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</row>
    <row r="75" spans="1:33" s="8" customFormat="1" ht="9">
      <c r="A75" s="97"/>
      <c r="B75" s="95" t="s">
        <v>24</v>
      </c>
      <c r="C75" s="90" t="s">
        <v>107</v>
      </c>
      <c r="D75" s="90"/>
      <c r="E75" s="90"/>
      <c r="F75" s="61">
        <v>9040357630.240002</v>
      </c>
      <c r="G75" s="56"/>
      <c r="H75" s="61">
        <v>2869390995.669998</v>
      </c>
      <c r="I75" s="56"/>
      <c r="J75" s="61">
        <v>11909748625.91</v>
      </c>
      <c r="K75" s="12"/>
      <c r="L75" s="79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</row>
    <row r="76" spans="1:33" ht="12" customHeight="1">
      <c r="A76" s="113" t="s">
        <v>166</v>
      </c>
      <c r="B76" s="114"/>
      <c r="C76" s="47"/>
      <c r="D76" s="47"/>
      <c r="E76" s="47"/>
      <c r="F76" s="47"/>
      <c r="G76" s="68"/>
      <c r="H76" s="47"/>
      <c r="I76" s="68"/>
      <c r="J76" s="69"/>
      <c r="K76" s="9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</row>
    <row r="77" spans="1:33" ht="12" customHeight="1">
      <c r="A77" s="115" t="s">
        <v>167</v>
      </c>
      <c r="B77" s="116"/>
      <c r="C77" s="50"/>
      <c r="D77" s="50"/>
      <c r="E77" s="50"/>
      <c r="F77" s="50"/>
      <c r="G77" s="50"/>
      <c r="H77" s="50"/>
      <c r="I77" s="50"/>
      <c r="J77" s="70"/>
      <c r="K77" s="10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</row>
    <row r="78" spans="1:33" ht="12" customHeight="1">
      <c r="A78" s="115" t="s">
        <v>168</v>
      </c>
      <c r="B78" s="116"/>
      <c r="C78" s="50"/>
      <c r="D78" s="50"/>
      <c r="E78" s="50"/>
      <c r="F78" s="50"/>
      <c r="G78" s="50"/>
      <c r="H78" s="50"/>
      <c r="I78" s="50"/>
      <c r="J78" s="70"/>
      <c r="K78" s="10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8" customFormat="1" ht="9.7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45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</row>
    <row r="80" spans="1:33" ht="2.25" customHeight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</row>
    <row r="81" spans="1:33" ht="9">
      <c r="A81" s="63"/>
      <c r="B81" s="63"/>
      <c r="C81" s="63"/>
      <c r="D81" s="63"/>
      <c r="E81" s="63"/>
      <c r="F81" s="71"/>
      <c r="G81" s="71"/>
      <c r="H81" s="71"/>
      <c r="I81" s="71"/>
      <c r="J81" s="71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</row>
    <row r="82" spans="1:33" ht="9">
      <c r="A82" s="63"/>
      <c r="B82" s="63"/>
      <c r="C82" s="63"/>
      <c r="D82" s="63"/>
      <c r="E82" s="63"/>
      <c r="F82" s="72"/>
      <c r="G82" s="63"/>
      <c r="H82" s="72"/>
      <c r="I82" s="63"/>
      <c r="J82" s="72"/>
      <c r="L82" s="72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s="8" customFormat="1" ht="9">
      <c r="A83" s="50"/>
      <c r="B83" s="50"/>
      <c r="C83" s="50"/>
      <c r="D83" s="50"/>
      <c r="E83" s="50"/>
      <c r="F83" s="73"/>
      <c r="G83" s="73"/>
      <c r="H83" s="73"/>
      <c r="I83" s="74"/>
      <c r="J83" s="7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ht="9">
      <c r="A84" s="63"/>
      <c r="B84" s="63"/>
      <c r="C84" s="63"/>
      <c r="D84" s="63"/>
      <c r="E84" s="63"/>
      <c r="F84" s="75"/>
      <c r="G84" s="63"/>
      <c r="H84" s="75"/>
      <c r="I84" s="63"/>
      <c r="J84" s="75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</row>
    <row r="85" spans="1:33" ht="9">
      <c r="A85" s="76"/>
      <c r="B85" s="63"/>
      <c r="C85" s="63"/>
      <c r="D85" s="63"/>
      <c r="E85" s="63"/>
      <c r="F85" s="75"/>
      <c r="G85" s="63"/>
      <c r="H85" s="75"/>
      <c r="I85" s="63"/>
      <c r="J85" s="75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</row>
    <row r="86" spans="1:33" ht="19.5" customHeight="1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9">
      <c r="A87" s="76"/>
      <c r="B87" s="63"/>
      <c r="C87" s="63"/>
      <c r="D87" s="63"/>
      <c r="E87" s="63"/>
      <c r="F87" s="75"/>
      <c r="G87" s="63"/>
      <c r="H87" s="75"/>
      <c r="I87" s="63"/>
      <c r="J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</row>
    <row r="88" spans="1:33" ht="9">
      <c r="A88" s="77"/>
      <c r="B88" s="63"/>
      <c r="C88" s="63"/>
      <c r="D88" s="63"/>
      <c r="E88" s="63"/>
      <c r="F88" s="75"/>
      <c r="G88" s="63"/>
      <c r="H88" s="75"/>
      <c r="I88" s="63"/>
      <c r="J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ht="9">
      <c r="A89" s="63"/>
      <c r="B89" s="63"/>
      <c r="C89" s="63"/>
      <c r="D89" s="63"/>
      <c r="E89" s="63"/>
      <c r="F89" s="71"/>
      <c r="G89" s="63"/>
      <c r="H89" s="63"/>
      <c r="I89" s="63"/>
      <c r="J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</row>
    <row r="90" spans="1:33" ht="9">
      <c r="A90" s="63"/>
      <c r="B90" s="63"/>
      <c r="C90" s="63"/>
      <c r="D90" s="63"/>
      <c r="E90" s="63"/>
      <c r="F90" s="75"/>
      <c r="G90" s="63"/>
      <c r="H90" s="75"/>
      <c r="I90" s="63"/>
      <c r="J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9">
      <c r="A91" s="63"/>
      <c r="B91" s="63"/>
      <c r="C91" s="63"/>
      <c r="D91" s="63"/>
      <c r="E91" s="63"/>
      <c r="F91" s="75"/>
      <c r="G91" s="63"/>
      <c r="H91" s="75"/>
      <c r="I91" s="63"/>
      <c r="J91" s="75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</row>
    <row r="92" spans="1:33" ht="9">
      <c r="A92" s="63"/>
      <c r="B92" s="63"/>
      <c r="C92" s="63"/>
      <c r="D92" s="63"/>
      <c r="E92" s="63"/>
      <c r="F92" s="63"/>
      <c r="G92" s="63"/>
      <c r="H92" s="78"/>
      <c r="I92" s="63"/>
      <c r="J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</row>
    <row r="93" spans="1:10" ht="9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ht="9">
      <c r="H94" s="13"/>
    </row>
  </sheetData>
  <sheetProtection/>
  <mergeCells count="3">
    <mergeCell ref="B36:E36"/>
    <mergeCell ref="A3:J3"/>
    <mergeCell ref="A86:J86"/>
  </mergeCells>
  <printOptions horizontalCentered="1"/>
  <pageMargins left="0.5" right="0.5" top="0.5" bottom="0.5" header="0" footer="0"/>
  <pageSetup fitToHeight="1" fitToWidth="1" horizontalDpi="600" verticalDpi="600" orientation="portrait" scale="96" r:id="rId1"/>
  <ignoredErrors>
    <ignoredError sqref="C14:C19 C74 C21:C24 C31:C33 C50:C54 C62:C63 C42:C46 C27:C29 C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4"/>
  <sheetViews>
    <sheetView tabSelected="1" zoomScale="125" zoomScaleNormal="125" zoomScalePageLayoutView="0" workbookViewId="0" topLeftCell="A1">
      <selection activeCell="R24" sqref="R24"/>
    </sheetView>
  </sheetViews>
  <sheetFormatPr defaultColWidth="9.33203125" defaultRowHeight="9.75"/>
  <cols>
    <col min="1" max="1" width="3.33203125" style="2" customWidth="1"/>
    <col min="2" max="2" width="4.16015625" style="2" customWidth="1"/>
    <col min="3" max="4" width="3.83203125" style="2" customWidth="1"/>
    <col min="5" max="5" width="57" style="2" customWidth="1"/>
    <col min="6" max="6" width="19" style="2" customWidth="1"/>
    <col min="7" max="7" width="5.33203125" style="2" hidden="1" customWidth="1"/>
    <col min="8" max="8" width="19" style="2" customWidth="1"/>
    <col min="9" max="9" width="5.16015625" style="2" hidden="1" customWidth="1"/>
    <col min="10" max="10" width="19" style="2" customWidth="1"/>
    <col min="11" max="11" width="6.33203125" style="2" hidden="1" customWidth="1"/>
    <col min="12" max="12" width="4.33203125" style="2" customWidth="1"/>
    <col min="13" max="18" width="19" style="2" customWidth="1"/>
    <col min="19" max="16384" width="9.66015625" style="2" customWidth="1"/>
  </cols>
  <sheetData>
    <row r="1" spans="1:33" ht="18.75">
      <c r="A1" s="46" t="s">
        <v>163</v>
      </c>
      <c r="B1" s="47"/>
      <c r="C1" s="46"/>
      <c r="D1" s="46"/>
      <c r="E1" s="47"/>
      <c r="F1" s="47"/>
      <c r="G1" s="47"/>
      <c r="H1" s="47"/>
      <c r="I1" s="47"/>
      <c r="J1" s="47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2.75">
      <c r="A2" s="48" t="s">
        <v>169</v>
      </c>
      <c r="B2" s="47"/>
      <c r="C2" s="48"/>
      <c r="D2" s="48"/>
      <c r="E2" s="47"/>
      <c r="F2" s="47"/>
      <c r="G2" s="47"/>
      <c r="H2" s="47"/>
      <c r="I2" s="47"/>
      <c r="J2" s="47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9">
      <c r="A3" s="120"/>
      <c r="B3" s="120"/>
      <c r="C3" s="120"/>
      <c r="D3" s="120"/>
      <c r="E3" s="120"/>
      <c r="F3" s="120"/>
      <c r="G3" s="120"/>
      <c r="H3" s="120"/>
      <c r="I3" s="120"/>
      <c r="J3" s="120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9">
      <c r="A4" s="49" t="s">
        <v>170</v>
      </c>
      <c r="B4" s="50"/>
      <c r="C4" s="50"/>
      <c r="D4" s="50"/>
      <c r="E4" s="51"/>
      <c r="F4" s="50"/>
      <c r="G4" s="50"/>
      <c r="H4" s="50"/>
      <c r="I4" s="50"/>
      <c r="J4" s="52" t="s">
        <v>162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9">
      <c r="A5" s="98" t="s">
        <v>0</v>
      </c>
      <c r="B5" s="99"/>
      <c r="C5" s="99"/>
      <c r="D5" s="99"/>
      <c r="E5" s="99"/>
      <c r="F5" s="100" t="s">
        <v>1</v>
      </c>
      <c r="G5" s="101"/>
      <c r="H5" s="102" t="s">
        <v>2</v>
      </c>
      <c r="I5" s="98"/>
      <c r="J5" s="101" t="s">
        <v>3</v>
      </c>
      <c r="K5" s="4"/>
      <c r="L5" s="63"/>
      <c r="M5" s="124" t="s">
        <v>172</v>
      </c>
      <c r="N5" s="125"/>
      <c r="O5" s="124" t="s">
        <v>175</v>
      </c>
      <c r="P5" s="125"/>
      <c r="Q5" s="124" t="s">
        <v>176</v>
      </c>
      <c r="R5" s="125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9">
      <c r="A6" s="103"/>
      <c r="B6" s="104"/>
      <c r="C6" s="104"/>
      <c r="D6" s="104"/>
      <c r="E6" s="104"/>
      <c r="F6" s="105" t="s">
        <v>4</v>
      </c>
      <c r="G6" s="106"/>
      <c r="H6" s="107" t="s">
        <v>164</v>
      </c>
      <c r="I6" s="108"/>
      <c r="J6" s="109" t="s">
        <v>5</v>
      </c>
      <c r="K6" s="5"/>
      <c r="L6" s="63"/>
      <c r="M6" s="126" t="s">
        <v>173</v>
      </c>
      <c r="N6" s="126" t="s">
        <v>174</v>
      </c>
      <c r="O6" s="126" t="s">
        <v>173</v>
      </c>
      <c r="P6" s="127" t="s">
        <v>174</v>
      </c>
      <c r="Q6" s="126" t="s">
        <v>173</v>
      </c>
      <c r="R6" s="127" t="s">
        <v>174</v>
      </c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ht="9">
      <c r="A7" s="82" t="s">
        <v>6</v>
      </c>
      <c r="B7" s="83" t="s">
        <v>103</v>
      </c>
      <c r="C7" s="83"/>
      <c r="D7" s="83"/>
      <c r="E7" s="83"/>
      <c r="F7" s="53"/>
      <c r="G7" s="53"/>
      <c r="H7" s="53"/>
      <c r="I7" s="53"/>
      <c r="J7" s="54"/>
      <c r="K7" s="6"/>
      <c r="L7" s="63"/>
      <c r="M7" s="54"/>
      <c r="N7" s="54"/>
      <c r="O7" s="54"/>
      <c r="P7" s="54"/>
      <c r="Q7" s="54"/>
      <c r="R7" s="54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3" ht="9">
      <c r="A8" s="84"/>
      <c r="B8" s="85" t="s">
        <v>9</v>
      </c>
      <c r="C8" s="86" t="s">
        <v>72</v>
      </c>
      <c r="D8" s="86"/>
      <c r="E8" s="86"/>
      <c r="F8" s="55">
        <v>7980635371.12</v>
      </c>
      <c r="G8" s="56"/>
      <c r="H8" s="55">
        <v>2715318752.79</v>
      </c>
      <c r="I8" s="56" t="s">
        <v>73</v>
      </c>
      <c r="J8" s="57">
        <v>10695954123.91</v>
      </c>
      <c r="K8" s="7" t="s">
        <v>73</v>
      </c>
      <c r="L8" s="63"/>
      <c r="M8" s="57"/>
      <c r="N8" s="57"/>
      <c r="O8" s="57"/>
      <c r="P8" s="57"/>
      <c r="Q8" s="57"/>
      <c r="R8" s="57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ht="9">
      <c r="A9" s="87"/>
      <c r="B9" s="85" t="s">
        <v>22</v>
      </c>
      <c r="C9" s="86" t="s">
        <v>57</v>
      </c>
      <c r="D9" s="86"/>
      <c r="E9" s="86"/>
      <c r="F9" s="55">
        <v>2150051004.31</v>
      </c>
      <c r="G9" s="56"/>
      <c r="H9" s="55">
        <v>266366649.38</v>
      </c>
      <c r="I9" s="56" t="s">
        <v>73</v>
      </c>
      <c r="J9" s="58">
        <v>2416417653.69</v>
      </c>
      <c r="K9" s="7" t="s">
        <v>73</v>
      </c>
      <c r="L9" s="63"/>
      <c r="M9" s="58"/>
      <c r="N9" s="58"/>
      <c r="O9" s="58"/>
      <c r="P9" s="58"/>
      <c r="Q9" s="58"/>
      <c r="R9" s="58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1:33" ht="9">
      <c r="A10" s="87"/>
      <c r="B10" s="85" t="s">
        <v>24</v>
      </c>
      <c r="C10" s="86" t="s">
        <v>71</v>
      </c>
      <c r="D10" s="86"/>
      <c r="E10" s="86"/>
      <c r="F10" s="59">
        <v>1244890519.67</v>
      </c>
      <c r="G10" s="56"/>
      <c r="H10" s="59">
        <v>489151757.88</v>
      </c>
      <c r="I10" s="56" t="s">
        <v>73</v>
      </c>
      <c r="J10" s="58">
        <v>1734042277.5500002</v>
      </c>
      <c r="K10" s="7" t="s">
        <v>73</v>
      </c>
      <c r="L10" s="63"/>
      <c r="M10" s="58"/>
      <c r="N10" s="58"/>
      <c r="O10" s="58"/>
      <c r="P10" s="58"/>
      <c r="Q10" s="58"/>
      <c r="R10" s="58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ht="9">
      <c r="A11" s="88"/>
      <c r="B11" s="89" t="s">
        <v>26</v>
      </c>
      <c r="C11" s="90" t="s">
        <v>51</v>
      </c>
      <c r="D11" s="90"/>
      <c r="E11" s="90"/>
      <c r="F11" s="60">
        <v>11375576895.1</v>
      </c>
      <c r="G11" s="56" t="s">
        <v>73</v>
      </c>
      <c r="H11" s="61">
        <v>3470837160.05</v>
      </c>
      <c r="I11" s="56" t="s">
        <v>73</v>
      </c>
      <c r="J11" s="61">
        <v>14846414055.150002</v>
      </c>
      <c r="K11" s="7" t="s">
        <v>73</v>
      </c>
      <c r="L11" s="79"/>
      <c r="M11" s="61"/>
      <c r="N11" s="61"/>
      <c r="O11" s="61"/>
      <c r="P11" s="61"/>
      <c r="Q11" s="61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9">
      <c r="A12" s="84" t="s">
        <v>7</v>
      </c>
      <c r="B12" s="91" t="s">
        <v>8</v>
      </c>
      <c r="C12" s="91"/>
      <c r="D12" s="91"/>
      <c r="E12" s="91"/>
      <c r="F12" s="55"/>
      <c r="G12" s="62"/>
      <c r="H12" s="55"/>
      <c r="I12" s="62"/>
      <c r="J12" s="59"/>
      <c r="K12" s="4"/>
      <c r="L12" s="63"/>
      <c r="M12" s="59"/>
      <c r="N12" s="59"/>
      <c r="O12" s="59"/>
      <c r="P12" s="59"/>
      <c r="Q12" s="59"/>
      <c r="R12" s="59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</row>
    <row r="13" spans="1:33" ht="9">
      <c r="A13" s="87"/>
      <c r="B13" s="85" t="s">
        <v>9</v>
      </c>
      <c r="C13" s="91" t="s">
        <v>77</v>
      </c>
      <c r="D13" s="91"/>
      <c r="E13" s="91"/>
      <c r="F13" s="55"/>
      <c r="G13" s="55"/>
      <c r="H13" s="55"/>
      <c r="I13" s="55"/>
      <c r="J13" s="59"/>
      <c r="K13" s="6"/>
      <c r="L13" s="63"/>
      <c r="M13" s="59"/>
      <c r="N13" s="59"/>
      <c r="O13" s="59"/>
      <c r="P13" s="59"/>
      <c r="Q13" s="59"/>
      <c r="R13" s="5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</row>
    <row r="14" spans="1:33" ht="9">
      <c r="A14" s="87"/>
      <c r="B14" s="91"/>
      <c r="C14" s="85" t="s">
        <v>10</v>
      </c>
      <c r="D14" s="91" t="s">
        <v>11</v>
      </c>
      <c r="E14" s="92"/>
      <c r="F14" s="59">
        <v>21406762770.15</v>
      </c>
      <c r="G14" s="56"/>
      <c r="H14" s="59">
        <v>3965241437.15</v>
      </c>
      <c r="I14" s="56" t="s">
        <v>73</v>
      </c>
      <c r="J14" s="59">
        <v>25372004207.300003</v>
      </c>
      <c r="K14" s="7" t="s">
        <v>73</v>
      </c>
      <c r="L14" s="75"/>
      <c r="M14" s="59">
        <f>F14</f>
        <v>21406762770.15</v>
      </c>
      <c r="N14" s="59"/>
      <c r="O14" s="59">
        <f>F14</f>
        <v>21406762770.15</v>
      </c>
      <c r="P14" s="59"/>
      <c r="Q14" s="59">
        <f>H14</f>
        <v>3965241437.15</v>
      </c>
      <c r="R14" s="5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9">
      <c r="A15" s="87"/>
      <c r="B15" s="91"/>
      <c r="C15" s="85" t="s">
        <v>12</v>
      </c>
      <c r="D15" s="91" t="s">
        <v>14</v>
      </c>
      <c r="E15" s="92"/>
      <c r="F15" s="59">
        <v>9125729459.19</v>
      </c>
      <c r="G15" s="56"/>
      <c r="H15" s="59">
        <v>1213768654.1</v>
      </c>
      <c r="I15" s="56" t="s">
        <v>73</v>
      </c>
      <c r="J15" s="59">
        <v>10339498113.29</v>
      </c>
      <c r="K15" s="7" t="s">
        <v>73</v>
      </c>
      <c r="L15" s="75"/>
      <c r="M15" s="59"/>
      <c r="N15" s="59">
        <f>F15</f>
        <v>9125729459.19</v>
      </c>
      <c r="O15" s="59"/>
      <c r="P15" s="59">
        <f>F15</f>
        <v>9125729459.19</v>
      </c>
      <c r="Q15" s="59"/>
      <c r="R15" s="59">
        <f>H15</f>
        <v>1213768654.1</v>
      </c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3" ht="9">
      <c r="A16" s="87"/>
      <c r="B16" s="91"/>
      <c r="C16" s="85" t="s">
        <v>13</v>
      </c>
      <c r="D16" s="91" t="s">
        <v>16</v>
      </c>
      <c r="E16" s="92"/>
      <c r="F16" s="59">
        <v>500967519.95</v>
      </c>
      <c r="G16" s="56"/>
      <c r="H16" s="59">
        <v>0</v>
      </c>
      <c r="I16" s="64"/>
      <c r="J16" s="59">
        <v>500967519.95</v>
      </c>
      <c r="K16" s="7" t="s">
        <v>73</v>
      </c>
      <c r="L16" s="75"/>
      <c r="M16" s="59"/>
      <c r="N16" s="59"/>
      <c r="O16" s="59"/>
      <c r="P16" s="59"/>
      <c r="Q16" s="59"/>
      <c r="R16" s="59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:33" ht="9">
      <c r="A17" s="87"/>
      <c r="B17" s="91"/>
      <c r="C17" s="85" t="s">
        <v>15</v>
      </c>
      <c r="D17" s="91" t="s">
        <v>18</v>
      </c>
      <c r="E17" s="92"/>
      <c r="F17" s="59">
        <v>4554325116.32</v>
      </c>
      <c r="G17" s="56"/>
      <c r="H17" s="59">
        <v>0</v>
      </c>
      <c r="I17" s="64"/>
      <c r="J17" s="59">
        <v>4554325116.32</v>
      </c>
      <c r="K17" s="7" t="s">
        <v>73</v>
      </c>
      <c r="L17" s="75"/>
      <c r="M17" s="59"/>
      <c r="N17" s="59"/>
      <c r="O17" s="59"/>
      <c r="P17" s="59"/>
      <c r="Q17" s="59"/>
      <c r="R17" s="59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:33" ht="9">
      <c r="A18" s="87"/>
      <c r="B18" s="91"/>
      <c r="C18" s="85" t="s">
        <v>17</v>
      </c>
      <c r="D18" s="91" t="s">
        <v>20</v>
      </c>
      <c r="E18" s="92"/>
      <c r="F18" s="59">
        <v>1149768116.59</v>
      </c>
      <c r="G18" s="56"/>
      <c r="H18" s="59">
        <v>0</v>
      </c>
      <c r="I18" s="64"/>
      <c r="J18" s="59">
        <v>1149768116.59</v>
      </c>
      <c r="K18" s="7" t="s">
        <v>73</v>
      </c>
      <c r="L18" s="75"/>
      <c r="M18" s="59"/>
      <c r="N18" s="59"/>
      <c r="O18" s="59"/>
      <c r="P18" s="59"/>
      <c r="Q18" s="59"/>
      <c r="R18" s="59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33" ht="9">
      <c r="A19" s="87"/>
      <c r="B19" s="91"/>
      <c r="C19" s="85" t="s">
        <v>19</v>
      </c>
      <c r="D19" s="91" t="s">
        <v>21</v>
      </c>
      <c r="E19" s="92"/>
      <c r="F19" s="59">
        <v>36737552982.2</v>
      </c>
      <c r="G19" s="56" t="s">
        <v>73</v>
      </c>
      <c r="H19" s="59">
        <v>5179010091.25</v>
      </c>
      <c r="I19" s="56" t="s">
        <v>73</v>
      </c>
      <c r="J19" s="59">
        <v>41916563073.45</v>
      </c>
      <c r="K19" s="7" t="s">
        <v>73</v>
      </c>
      <c r="L19" s="75"/>
      <c r="M19" s="59"/>
      <c r="N19" s="59"/>
      <c r="O19" s="59"/>
      <c r="P19" s="59"/>
      <c r="Q19" s="59"/>
      <c r="R19" s="5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:33" ht="9">
      <c r="A20" s="87"/>
      <c r="B20" s="85" t="s">
        <v>22</v>
      </c>
      <c r="C20" s="91" t="s">
        <v>79</v>
      </c>
      <c r="D20" s="91"/>
      <c r="E20" s="91"/>
      <c r="F20" s="55"/>
      <c r="G20" s="56"/>
      <c r="H20" s="55"/>
      <c r="I20" s="56"/>
      <c r="J20" s="59"/>
      <c r="K20" s="7"/>
      <c r="L20" s="63"/>
      <c r="M20" s="59"/>
      <c r="N20" s="59"/>
      <c r="O20" s="59"/>
      <c r="P20" s="59"/>
      <c r="Q20" s="59"/>
      <c r="R20" s="59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:33" s="8" customFormat="1" ht="9">
      <c r="A21" s="87"/>
      <c r="B21" s="91"/>
      <c r="C21" s="93" t="s">
        <v>10</v>
      </c>
      <c r="D21" s="91" t="s">
        <v>25</v>
      </c>
      <c r="E21" s="92"/>
      <c r="F21" s="55">
        <v>840000</v>
      </c>
      <c r="G21" s="56"/>
      <c r="H21" s="55">
        <v>160000</v>
      </c>
      <c r="I21" s="56" t="s">
        <v>73</v>
      </c>
      <c r="J21" s="59">
        <v>1000000</v>
      </c>
      <c r="K21" s="12" t="s">
        <v>73</v>
      </c>
      <c r="L21" s="63"/>
      <c r="M21" s="59">
        <f>-F21</f>
        <v>-840000</v>
      </c>
      <c r="N21" s="59"/>
      <c r="O21" s="59">
        <f>-F21</f>
        <v>-840000</v>
      </c>
      <c r="P21" s="59"/>
      <c r="Q21" s="59">
        <f>-H21</f>
        <v>-160000</v>
      </c>
      <c r="R21" s="59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3" s="8" customFormat="1" ht="9">
      <c r="A22" s="87"/>
      <c r="B22" s="91"/>
      <c r="C22" s="93" t="s">
        <v>12</v>
      </c>
      <c r="D22" s="91" t="s">
        <v>75</v>
      </c>
      <c r="E22" s="92"/>
      <c r="F22" s="55">
        <v>396910000</v>
      </c>
      <c r="G22" s="56"/>
      <c r="H22" s="55">
        <v>50340000</v>
      </c>
      <c r="I22" s="56" t="s">
        <v>73</v>
      </c>
      <c r="J22" s="59">
        <v>447250000</v>
      </c>
      <c r="K22" s="12" t="s">
        <v>73</v>
      </c>
      <c r="L22" s="63"/>
      <c r="M22" s="59">
        <f>-F22</f>
        <v>-396910000</v>
      </c>
      <c r="N22" s="59"/>
      <c r="O22" s="59">
        <f>-F22</f>
        <v>-396910000</v>
      </c>
      <c r="P22" s="59"/>
      <c r="Q22" s="59">
        <f>-H22</f>
        <v>-50340000</v>
      </c>
      <c r="R22" s="59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:33" ht="9">
      <c r="A23" s="87"/>
      <c r="B23" s="91"/>
      <c r="C23" s="94" t="s">
        <v>13</v>
      </c>
      <c r="D23" s="91" t="s">
        <v>106</v>
      </c>
      <c r="E23" s="92"/>
      <c r="F23" s="55">
        <v>599543734.18</v>
      </c>
      <c r="G23" s="56"/>
      <c r="H23" s="55">
        <v>79982118.8</v>
      </c>
      <c r="I23" s="56"/>
      <c r="J23" s="59">
        <v>679525852.9799999</v>
      </c>
      <c r="K23" s="7"/>
      <c r="L23" s="63"/>
      <c r="M23" s="59"/>
      <c r="N23" s="59">
        <f>-F23</f>
        <v>-599543734.18</v>
      </c>
      <c r="O23" s="59"/>
      <c r="P23" s="59">
        <f>-F23</f>
        <v>-599543734.18</v>
      </c>
      <c r="Q23" s="59"/>
      <c r="R23" s="59">
        <f>-H23</f>
        <v>-79982118.8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9">
      <c r="A24" s="87"/>
      <c r="B24" s="91"/>
      <c r="C24" s="94" t="s">
        <v>15</v>
      </c>
      <c r="D24" s="91" t="s">
        <v>23</v>
      </c>
      <c r="E24" s="92"/>
      <c r="F24" s="55">
        <v>997293734.18</v>
      </c>
      <c r="G24" s="56" t="s">
        <v>73</v>
      </c>
      <c r="H24" s="55">
        <v>130482118.8</v>
      </c>
      <c r="I24" s="56" t="s">
        <v>73</v>
      </c>
      <c r="J24" s="59">
        <v>1127775852.98</v>
      </c>
      <c r="K24" s="7" t="s">
        <v>73</v>
      </c>
      <c r="L24" s="63"/>
      <c r="M24" s="59"/>
      <c r="N24" s="59"/>
      <c r="O24" s="59"/>
      <c r="P24" s="59"/>
      <c r="Q24" s="59"/>
      <c r="R24" s="59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:33" ht="9">
      <c r="A25" s="87"/>
      <c r="B25" s="85" t="s">
        <v>24</v>
      </c>
      <c r="C25" s="91" t="s">
        <v>27</v>
      </c>
      <c r="D25" s="91"/>
      <c r="E25" s="91"/>
      <c r="F25" s="55">
        <v>35740259248.02</v>
      </c>
      <c r="G25" s="56" t="s">
        <v>73</v>
      </c>
      <c r="H25" s="55">
        <v>5048527972.45</v>
      </c>
      <c r="I25" s="56" t="s">
        <v>73</v>
      </c>
      <c r="J25" s="59">
        <v>40788787220.46999</v>
      </c>
      <c r="K25" s="7" t="s">
        <v>73</v>
      </c>
      <c r="L25" s="63"/>
      <c r="M25" s="59"/>
      <c r="N25" s="59"/>
      <c r="O25" s="59"/>
      <c r="P25" s="59"/>
      <c r="Q25" s="59"/>
      <c r="R25" s="59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9">
      <c r="A26" s="87"/>
      <c r="B26" s="85" t="s">
        <v>26</v>
      </c>
      <c r="C26" s="91" t="s">
        <v>109</v>
      </c>
      <c r="D26" s="91"/>
      <c r="E26" s="91"/>
      <c r="F26" s="55"/>
      <c r="G26" s="56"/>
      <c r="H26" s="55"/>
      <c r="I26" s="56"/>
      <c r="J26" s="59"/>
      <c r="K26" s="7"/>
      <c r="L26" s="63"/>
      <c r="M26" s="59"/>
      <c r="N26" s="59"/>
      <c r="O26" s="59"/>
      <c r="P26" s="59"/>
      <c r="Q26" s="59"/>
      <c r="R26" s="59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s="8" customFormat="1" ht="9">
      <c r="A27" s="87"/>
      <c r="B27" s="85"/>
      <c r="C27" s="93" t="s">
        <v>10</v>
      </c>
      <c r="D27" s="91" t="s">
        <v>165</v>
      </c>
      <c r="E27" s="91"/>
      <c r="F27" s="55">
        <v>1353140.16</v>
      </c>
      <c r="G27" s="56"/>
      <c r="H27" s="55">
        <v>495110.38</v>
      </c>
      <c r="I27" s="56"/>
      <c r="J27" s="59">
        <v>1848250.54</v>
      </c>
      <c r="K27" s="12"/>
      <c r="L27" s="63"/>
      <c r="M27" s="59"/>
      <c r="N27" s="59"/>
      <c r="O27" s="59"/>
      <c r="P27" s="59"/>
      <c r="Q27" s="59"/>
      <c r="R27" s="59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3" ht="9">
      <c r="A28" s="87"/>
      <c r="B28" s="85"/>
      <c r="C28" s="93" t="s">
        <v>12</v>
      </c>
      <c r="D28" s="91" t="s">
        <v>30</v>
      </c>
      <c r="E28" s="91"/>
      <c r="F28" s="55">
        <v>41811</v>
      </c>
      <c r="G28" s="56"/>
      <c r="H28" s="55">
        <v>0</v>
      </c>
      <c r="I28" s="56" t="s">
        <v>73</v>
      </c>
      <c r="J28" s="59">
        <v>41811</v>
      </c>
      <c r="K28" s="7"/>
      <c r="L28" s="63"/>
      <c r="M28" s="59"/>
      <c r="N28" s="59"/>
      <c r="O28" s="59"/>
      <c r="P28" s="59"/>
      <c r="Q28" s="59"/>
      <c r="R28" s="59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:33" ht="9">
      <c r="A29" s="87"/>
      <c r="B29" s="85"/>
      <c r="C29" s="93" t="s">
        <v>13</v>
      </c>
      <c r="D29" s="91" t="s">
        <v>23</v>
      </c>
      <c r="E29" s="91"/>
      <c r="F29" s="55">
        <v>1394951.16</v>
      </c>
      <c r="G29" s="56"/>
      <c r="H29" s="55">
        <v>495110.38</v>
      </c>
      <c r="I29" s="56"/>
      <c r="J29" s="59">
        <v>1890061.54</v>
      </c>
      <c r="K29" s="7"/>
      <c r="L29" s="63"/>
      <c r="M29" s="59"/>
      <c r="N29" s="59"/>
      <c r="O29" s="59"/>
      <c r="P29" s="59"/>
      <c r="Q29" s="59"/>
      <c r="R29" s="59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33" ht="9">
      <c r="A30" s="87"/>
      <c r="B30" s="85" t="s">
        <v>28</v>
      </c>
      <c r="C30" s="91" t="s">
        <v>78</v>
      </c>
      <c r="D30" s="91"/>
      <c r="E30" s="91"/>
      <c r="F30" s="55"/>
      <c r="G30" s="56"/>
      <c r="H30" s="55"/>
      <c r="I30" s="56"/>
      <c r="J30" s="59"/>
      <c r="K30" s="7"/>
      <c r="L30" s="63"/>
      <c r="M30" s="59"/>
      <c r="N30" s="59"/>
      <c r="O30" s="59"/>
      <c r="P30" s="59"/>
      <c r="Q30" s="59"/>
      <c r="R30" s="59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33" s="8" customFormat="1" ht="9">
      <c r="A31" s="87"/>
      <c r="B31" s="91"/>
      <c r="C31" s="85" t="s">
        <v>10</v>
      </c>
      <c r="D31" s="91" t="s">
        <v>29</v>
      </c>
      <c r="E31" s="92"/>
      <c r="F31" s="55">
        <v>22555241.54</v>
      </c>
      <c r="G31" s="56"/>
      <c r="H31" s="55">
        <v>0</v>
      </c>
      <c r="I31" s="56" t="s">
        <v>73</v>
      </c>
      <c r="J31" s="59">
        <v>22555241.54</v>
      </c>
      <c r="K31" s="12" t="s">
        <v>73</v>
      </c>
      <c r="L31" s="63"/>
      <c r="M31" s="59"/>
      <c r="N31" s="59"/>
      <c r="O31" s="59">
        <f>F31</f>
        <v>22555241.54</v>
      </c>
      <c r="P31" s="59"/>
      <c r="Q31" s="59">
        <f>H31</f>
        <v>0</v>
      </c>
      <c r="R31" s="59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:33" s="8" customFormat="1" ht="9">
      <c r="A32" s="87"/>
      <c r="B32" s="91"/>
      <c r="C32" s="85" t="s">
        <v>12</v>
      </c>
      <c r="D32" s="91" t="s">
        <v>105</v>
      </c>
      <c r="E32" s="92"/>
      <c r="F32" s="55">
        <v>1630707</v>
      </c>
      <c r="G32" s="56"/>
      <c r="H32" s="55">
        <v>0</v>
      </c>
      <c r="I32" s="56"/>
      <c r="J32" s="59">
        <v>1630707</v>
      </c>
      <c r="K32" s="12"/>
      <c r="L32" s="63"/>
      <c r="M32" s="59"/>
      <c r="N32" s="59"/>
      <c r="O32" s="59">
        <f>F32</f>
        <v>1630707</v>
      </c>
      <c r="P32" s="59"/>
      <c r="Q32" s="59">
        <f>H32</f>
        <v>0</v>
      </c>
      <c r="R32" s="59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s="8" customFormat="1" ht="9">
      <c r="A33" s="87"/>
      <c r="B33" s="91"/>
      <c r="C33" s="93" t="s">
        <v>13</v>
      </c>
      <c r="D33" s="91" t="s">
        <v>171</v>
      </c>
      <c r="E33" s="92"/>
      <c r="F33" s="55">
        <v>6068000000</v>
      </c>
      <c r="G33" s="56"/>
      <c r="H33" s="55">
        <v>2000000000</v>
      </c>
      <c r="I33" s="56"/>
      <c r="J33" s="59">
        <v>8068000000</v>
      </c>
      <c r="K33" s="12"/>
      <c r="L33" s="63"/>
      <c r="M33" s="59"/>
      <c r="N33" s="59"/>
      <c r="O33" s="59"/>
      <c r="P33" s="59"/>
      <c r="Q33" s="59"/>
      <c r="R33" s="59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3" ht="9">
      <c r="A34" s="87"/>
      <c r="B34" s="91"/>
      <c r="C34" s="94" t="s">
        <v>161</v>
      </c>
      <c r="D34" s="91" t="s">
        <v>23</v>
      </c>
      <c r="E34" s="92"/>
      <c r="F34" s="55">
        <v>6092185948.54</v>
      </c>
      <c r="G34" s="56" t="s">
        <v>73</v>
      </c>
      <c r="H34" s="55">
        <v>2000000000</v>
      </c>
      <c r="I34" s="56" t="s">
        <v>73</v>
      </c>
      <c r="J34" s="59">
        <v>8092185948.54</v>
      </c>
      <c r="K34" s="7" t="s">
        <v>73</v>
      </c>
      <c r="L34" s="75"/>
      <c r="M34" s="59"/>
      <c r="N34" s="59"/>
      <c r="O34" s="59"/>
      <c r="P34" s="59"/>
      <c r="Q34" s="59"/>
      <c r="R34" s="59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3" ht="9">
      <c r="A35" s="87"/>
      <c r="B35" s="95" t="s">
        <v>31</v>
      </c>
      <c r="C35" s="90" t="s">
        <v>32</v>
      </c>
      <c r="D35" s="90"/>
      <c r="E35" s="90"/>
      <c r="F35" s="61">
        <v>41833840147.72</v>
      </c>
      <c r="G35" s="65" t="s">
        <v>73</v>
      </c>
      <c r="H35" s="61">
        <v>7049023082.83</v>
      </c>
      <c r="I35" s="65" t="s">
        <v>73</v>
      </c>
      <c r="J35" s="61">
        <v>48882863230.55</v>
      </c>
      <c r="K35" s="7" t="s">
        <v>73</v>
      </c>
      <c r="L35" s="80"/>
      <c r="M35" s="61">
        <f>SUM(M12:M34)</f>
        <v>21009012770.15</v>
      </c>
      <c r="N35" s="61">
        <f>SUM(N12:N34)</f>
        <v>8526185725.01</v>
      </c>
      <c r="O35" s="61">
        <f>SUM(O12:O34)</f>
        <v>21033198718.690002</v>
      </c>
      <c r="P35" s="61">
        <f>SUM(P12:P34)</f>
        <v>8526185725.01</v>
      </c>
      <c r="Q35" s="61">
        <f>SUM(Q12:Q34)</f>
        <v>3914741437.15</v>
      </c>
      <c r="R35" s="61">
        <f>SUM(R12:R34)</f>
        <v>1133786535.3</v>
      </c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:33" s="8" customFormat="1" ht="9">
      <c r="A36" s="82" t="s">
        <v>33</v>
      </c>
      <c r="B36" s="117" t="s">
        <v>80</v>
      </c>
      <c r="C36" s="118"/>
      <c r="D36" s="118"/>
      <c r="E36" s="119"/>
      <c r="F36" s="55"/>
      <c r="G36" s="66"/>
      <c r="H36" s="55"/>
      <c r="I36" s="66"/>
      <c r="J36" s="59"/>
      <c r="K36" s="12"/>
      <c r="L36" s="81"/>
      <c r="M36" s="59"/>
      <c r="N36" s="59"/>
      <c r="O36" s="59"/>
      <c r="P36" s="59"/>
      <c r="Q36" s="59"/>
      <c r="R36" s="59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:33" s="8" customFormat="1" ht="9">
      <c r="A37" s="87"/>
      <c r="B37" s="85" t="s">
        <v>9</v>
      </c>
      <c r="C37" s="91" t="s">
        <v>81</v>
      </c>
      <c r="D37" s="91"/>
      <c r="E37" s="91"/>
      <c r="F37" s="55">
        <v>-1246211000</v>
      </c>
      <c r="G37" s="66"/>
      <c r="H37" s="55">
        <v>1246211000</v>
      </c>
      <c r="I37" s="66"/>
      <c r="J37" s="59">
        <v>0</v>
      </c>
      <c r="K37" s="12"/>
      <c r="L37" s="81"/>
      <c r="M37" s="59"/>
      <c r="N37" s="59"/>
      <c r="O37" s="59"/>
      <c r="P37" s="59"/>
      <c r="Q37" s="59"/>
      <c r="R37" s="59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3" s="8" customFormat="1" ht="9">
      <c r="A38" s="87"/>
      <c r="B38" s="85" t="s">
        <v>22</v>
      </c>
      <c r="C38" s="91" t="s">
        <v>82</v>
      </c>
      <c r="D38" s="91"/>
      <c r="E38" s="91"/>
      <c r="F38" s="55">
        <v>28694799</v>
      </c>
      <c r="G38" s="66"/>
      <c r="H38" s="55">
        <v>-28694799</v>
      </c>
      <c r="I38" s="66"/>
      <c r="J38" s="59">
        <v>0</v>
      </c>
      <c r="K38" s="12"/>
      <c r="L38" s="81"/>
      <c r="M38" s="59"/>
      <c r="N38" s="59"/>
      <c r="O38" s="59"/>
      <c r="P38" s="59"/>
      <c r="Q38" s="59"/>
      <c r="R38" s="59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:33" s="8" customFormat="1" ht="9">
      <c r="A39" s="87"/>
      <c r="B39" s="85" t="s">
        <v>24</v>
      </c>
      <c r="C39" s="91" t="s">
        <v>23</v>
      </c>
      <c r="D39" s="91"/>
      <c r="E39" s="91"/>
      <c r="F39" s="55">
        <v>-1217516201</v>
      </c>
      <c r="G39" s="66"/>
      <c r="H39" s="55">
        <v>1217516201</v>
      </c>
      <c r="I39" s="66"/>
      <c r="J39" s="59">
        <v>0</v>
      </c>
      <c r="K39" s="12"/>
      <c r="L39" s="81"/>
      <c r="M39" s="59"/>
      <c r="N39" s="59"/>
      <c r="O39" s="59"/>
      <c r="P39" s="59"/>
      <c r="Q39" s="59"/>
      <c r="R39" s="59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:33" s="8" customFormat="1" ht="9">
      <c r="A40" s="82" t="s">
        <v>47</v>
      </c>
      <c r="B40" s="83" t="s">
        <v>54</v>
      </c>
      <c r="C40" s="83"/>
      <c r="D40" s="83"/>
      <c r="E40" s="83"/>
      <c r="F40" s="67"/>
      <c r="G40" s="67"/>
      <c r="H40" s="67"/>
      <c r="I40" s="67"/>
      <c r="J40" s="62"/>
      <c r="K40" s="17"/>
      <c r="L40" s="63"/>
      <c r="M40" s="62"/>
      <c r="N40" s="62"/>
      <c r="O40" s="62"/>
      <c r="P40" s="62"/>
      <c r="Q40" s="62"/>
      <c r="R40" s="62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s="8" customFormat="1" ht="9">
      <c r="A41" s="87"/>
      <c r="B41" s="85" t="s">
        <v>34</v>
      </c>
      <c r="C41" s="91" t="s">
        <v>35</v>
      </c>
      <c r="D41" s="91"/>
      <c r="E41" s="91"/>
      <c r="F41" s="55"/>
      <c r="G41" s="55"/>
      <c r="H41" s="55"/>
      <c r="I41" s="55"/>
      <c r="J41" s="59"/>
      <c r="K41" s="16"/>
      <c r="L41" s="63"/>
      <c r="M41" s="59"/>
      <c r="N41" s="59"/>
      <c r="O41" s="59"/>
      <c r="P41" s="59"/>
      <c r="Q41" s="59"/>
      <c r="R41" s="59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s="8" customFormat="1" ht="9">
      <c r="A42" s="87"/>
      <c r="B42" s="91"/>
      <c r="C42" s="85" t="s">
        <v>10</v>
      </c>
      <c r="D42" s="91" t="s">
        <v>36</v>
      </c>
      <c r="E42" s="92"/>
      <c r="F42" s="59">
        <v>41651735847.840004</v>
      </c>
      <c r="G42" s="56"/>
      <c r="H42" s="55">
        <v>0</v>
      </c>
      <c r="I42" s="55"/>
      <c r="J42" s="59">
        <v>41651735847.840004</v>
      </c>
      <c r="K42" s="12"/>
      <c r="L42" s="63"/>
      <c r="M42" s="59"/>
      <c r="N42" s="59"/>
      <c r="O42" s="59"/>
      <c r="P42" s="59"/>
      <c r="Q42" s="59"/>
      <c r="R42" s="59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s="8" customFormat="1" ht="9">
      <c r="A43" s="87"/>
      <c r="B43" s="91"/>
      <c r="C43" s="85" t="s">
        <v>12</v>
      </c>
      <c r="D43" s="91" t="s">
        <v>37</v>
      </c>
      <c r="E43" s="92"/>
      <c r="F43" s="59">
        <v>0</v>
      </c>
      <c r="G43" s="56"/>
      <c r="H43" s="55">
        <v>0</v>
      </c>
      <c r="I43" s="55"/>
      <c r="J43" s="59">
        <v>0</v>
      </c>
      <c r="K43" s="12"/>
      <c r="L43" s="63"/>
      <c r="M43" s="59"/>
      <c r="N43" s="59"/>
      <c r="O43" s="59"/>
      <c r="P43" s="59"/>
      <c r="Q43" s="59"/>
      <c r="R43" s="59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s="8" customFormat="1" ht="9">
      <c r="A44" s="87"/>
      <c r="B44" s="91"/>
      <c r="C44" s="85" t="s">
        <v>13</v>
      </c>
      <c r="D44" s="91" t="s">
        <v>58</v>
      </c>
      <c r="E44" s="92"/>
      <c r="F44" s="55">
        <v>204799</v>
      </c>
      <c r="G44" s="56"/>
      <c r="H44" s="55">
        <v>0</v>
      </c>
      <c r="I44" s="55"/>
      <c r="J44" s="59">
        <v>204799</v>
      </c>
      <c r="K44" s="12"/>
      <c r="L44" s="63"/>
      <c r="M44" s="59"/>
      <c r="N44" s="59"/>
      <c r="O44" s="59"/>
      <c r="P44" s="59"/>
      <c r="Q44" s="59"/>
      <c r="R44" s="59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s="8" customFormat="1" ht="9">
      <c r="A45" s="87"/>
      <c r="B45" s="91"/>
      <c r="C45" s="85" t="s">
        <v>15</v>
      </c>
      <c r="D45" s="91" t="s">
        <v>76</v>
      </c>
      <c r="E45" s="92"/>
      <c r="F45" s="55">
        <v>6238409.63</v>
      </c>
      <c r="G45" s="56"/>
      <c r="H45" s="55">
        <v>0</v>
      </c>
      <c r="I45" s="55"/>
      <c r="J45" s="59">
        <v>6238409.63</v>
      </c>
      <c r="K45" s="12"/>
      <c r="L45" s="63"/>
      <c r="M45" s="59"/>
      <c r="N45" s="59"/>
      <c r="O45" s="59"/>
      <c r="P45" s="59"/>
      <c r="Q45" s="59"/>
      <c r="R45" s="59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s="8" customFormat="1" ht="9">
      <c r="A46" s="87"/>
      <c r="B46" s="91"/>
      <c r="C46" s="93" t="s">
        <v>17</v>
      </c>
      <c r="D46" s="91" t="s">
        <v>23</v>
      </c>
      <c r="E46" s="92"/>
      <c r="F46" s="59">
        <v>41658179056.47</v>
      </c>
      <c r="G46" s="56"/>
      <c r="H46" s="55">
        <v>0</v>
      </c>
      <c r="I46" s="55"/>
      <c r="J46" s="59">
        <v>41658179056.47</v>
      </c>
      <c r="K46" s="12"/>
      <c r="L46" s="63"/>
      <c r="M46" s="59"/>
      <c r="N46" s="59"/>
      <c r="O46" s="59"/>
      <c r="P46" s="59"/>
      <c r="Q46" s="59"/>
      <c r="R46" s="59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s="8" customFormat="1" ht="9">
      <c r="A47" s="87"/>
      <c r="B47" s="85" t="s">
        <v>22</v>
      </c>
      <c r="C47" s="91" t="s">
        <v>38</v>
      </c>
      <c r="D47" s="91"/>
      <c r="E47" s="91"/>
      <c r="F47" s="59">
        <v>530768521.02000004</v>
      </c>
      <c r="G47" s="56"/>
      <c r="H47" s="55">
        <v>0</v>
      </c>
      <c r="I47" s="55"/>
      <c r="J47" s="59">
        <v>530768521.02000004</v>
      </c>
      <c r="K47" s="12"/>
      <c r="L47" s="63"/>
      <c r="M47" s="59"/>
      <c r="N47" s="59"/>
      <c r="O47" s="59"/>
      <c r="P47" s="59"/>
      <c r="Q47" s="59"/>
      <c r="R47" s="59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s="8" customFormat="1" ht="9">
      <c r="A48" s="87"/>
      <c r="B48" s="85" t="s">
        <v>24</v>
      </c>
      <c r="C48" s="91" t="s">
        <v>39</v>
      </c>
      <c r="D48" s="91"/>
      <c r="E48" s="91"/>
      <c r="F48" s="55">
        <v>0</v>
      </c>
      <c r="G48" s="56"/>
      <c r="H48" s="55">
        <v>8867985448.210001</v>
      </c>
      <c r="I48" s="56"/>
      <c r="J48" s="59">
        <v>8867985448.210001</v>
      </c>
      <c r="K48" s="12"/>
      <c r="L48" s="63"/>
      <c r="M48" s="59"/>
      <c r="N48" s="59"/>
      <c r="O48" s="59"/>
      <c r="P48" s="59"/>
      <c r="Q48" s="59"/>
      <c r="R48" s="59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s="8" customFormat="1" ht="9">
      <c r="A49" s="87"/>
      <c r="B49" s="85" t="s">
        <v>26</v>
      </c>
      <c r="C49" s="91" t="s">
        <v>40</v>
      </c>
      <c r="D49" s="91"/>
      <c r="E49" s="91"/>
      <c r="F49" s="59"/>
      <c r="G49" s="56"/>
      <c r="H49" s="55"/>
      <c r="I49" s="55"/>
      <c r="J49" s="59"/>
      <c r="K49" s="12"/>
      <c r="L49" s="63"/>
      <c r="M49" s="59"/>
      <c r="N49" s="59"/>
      <c r="O49" s="59"/>
      <c r="P49" s="59"/>
      <c r="Q49" s="59"/>
      <c r="R49" s="59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s="8" customFormat="1" ht="9">
      <c r="A50" s="87"/>
      <c r="B50" s="91"/>
      <c r="C50" s="93" t="s">
        <v>10</v>
      </c>
      <c r="D50" s="91" t="s">
        <v>41</v>
      </c>
      <c r="E50" s="92"/>
      <c r="F50" s="59">
        <v>0</v>
      </c>
      <c r="G50" s="56"/>
      <c r="H50" s="55">
        <v>0</v>
      </c>
      <c r="I50" s="55"/>
      <c r="J50" s="59">
        <v>0</v>
      </c>
      <c r="K50" s="12"/>
      <c r="L50" s="63"/>
      <c r="M50" s="59"/>
      <c r="N50" s="59"/>
      <c r="O50" s="59"/>
      <c r="P50" s="59"/>
      <c r="Q50" s="59"/>
      <c r="R50" s="59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s="8" customFormat="1" ht="9">
      <c r="A51" s="87"/>
      <c r="B51" s="91"/>
      <c r="C51" s="85" t="s">
        <v>12</v>
      </c>
      <c r="D51" s="91" t="s">
        <v>42</v>
      </c>
      <c r="E51" s="92"/>
      <c r="F51" s="59">
        <v>108022185.23</v>
      </c>
      <c r="G51" s="56"/>
      <c r="H51" s="55">
        <v>0</v>
      </c>
      <c r="I51" s="55"/>
      <c r="J51" s="59">
        <v>108022185.23</v>
      </c>
      <c r="K51" s="12"/>
      <c r="L51" s="63"/>
      <c r="M51" s="59"/>
      <c r="N51" s="59"/>
      <c r="O51" s="59"/>
      <c r="P51" s="59"/>
      <c r="Q51" s="59"/>
      <c r="R51" s="59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:33" s="8" customFormat="1" ht="9">
      <c r="A52" s="87"/>
      <c r="B52" s="91"/>
      <c r="C52" s="85" t="s">
        <v>13</v>
      </c>
      <c r="D52" s="91" t="s">
        <v>43</v>
      </c>
      <c r="E52" s="92"/>
      <c r="F52" s="59">
        <v>654573448.86</v>
      </c>
      <c r="G52" s="56"/>
      <c r="H52" s="55">
        <v>0</v>
      </c>
      <c r="I52" s="55"/>
      <c r="J52" s="59">
        <v>654573448.86</v>
      </c>
      <c r="K52" s="12"/>
      <c r="L52" s="63"/>
      <c r="M52" s="59"/>
      <c r="N52" s="59"/>
      <c r="O52" s="59"/>
      <c r="P52" s="59"/>
      <c r="Q52" s="59"/>
      <c r="R52" s="59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s="8" customFormat="1" ht="9">
      <c r="A53" s="87"/>
      <c r="B53" s="91"/>
      <c r="C53" s="85" t="s">
        <v>15</v>
      </c>
      <c r="D53" s="91" t="s">
        <v>69</v>
      </c>
      <c r="E53" s="92"/>
      <c r="F53" s="59">
        <v>0</v>
      </c>
      <c r="G53" s="56"/>
      <c r="H53" s="55">
        <v>0</v>
      </c>
      <c r="I53" s="55"/>
      <c r="J53" s="59">
        <v>0</v>
      </c>
      <c r="K53" s="12"/>
      <c r="L53" s="63"/>
      <c r="M53" s="59"/>
      <c r="N53" s="59"/>
      <c r="O53" s="59"/>
      <c r="P53" s="59"/>
      <c r="Q53" s="59"/>
      <c r="R53" s="59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:33" s="8" customFormat="1" ht="9">
      <c r="A54" s="87"/>
      <c r="B54" s="91"/>
      <c r="C54" s="93" t="s">
        <v>17</v>
      </c>
      <c r="D54" s="91" t="s">
        <v>23</v>
      </c>
      <c r="E54" s="92"/>
      <c r="F54" s="59">
        <v>762595634.09</v>
      </c>
      <c r="G54" s="56"/>
      <c r="H54" s="55">
        <v>0</v>
      </c>
      <c r="I54" s="55"/>
      <c r="J54" s="59">
        <v>762595634.09</v>
      </c>
      <c r="K54" s="12"/>
      <c r="L54" s="63"/>
      <c r="M54" s="59"/>
      <c r="N54" s="59"/>
      <c r="O54" s="59"/>
      <c r="P54" s="59"/>
      <c r="Q54" s="59"/>
      <c r="R54" s="59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:33" s="8" customFormat="1" ht="9">
      <c r="A55" s="87"/>
      <c r="B55" s="85" t="s">
        <v>28</v>
      </c>
      <c r="C55" s="91" t="s">
        <v>44</v>
      </c>
      <c r="D55" s="91"/>
      <c r="E55" s="91"/>
      <c r="F55" s="59">
        <v>0</v>
      </c>
      <c r="G55" s="56"/>
      <c r="H55" s="55">
        <v>0</v>
      </c>
      <c r="I55" s="55"/>
      <c r="J55" s="59">
        <v>0</v>
      </c>
      <c r="K55" s="12"/>
      <c r="L55" s="63"/>
      <c r="M55" s="59"/>
      <c r="N55" s="59"/>
      <c r="O55" s="59"/>
      <c r="P55" s="59"/>
      <c r="Q55" s="59"/>
      <c r="R55" s="59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:33" s="8" customFormat="1" ht="9">
      <c r="A56" s="87"/>
      <c r="B56" s="85" t="s">
        <v>31</v>
      </c>
      <c r="C56" s="91" t="s">
        <v>56</v>
      </c>
      <c r="D56" s="91"/>
      <c r="E56" s="91"/>
      <c r="F56" s="59">
        <v>0</v>
      </c>
      <c r="G56" s="56"/>
      <c r="H56" s="55">
        <v>0</v>
      </c>
      <c r="I56" s="55"/>
      <c r="J56" s="59">
        <v>0</v>
      </c>
      <c r="K56" s="12"/>
      <c r="L56" s="63"/>
      <c r="M56" s="59"/>
      <c r="N56" s="59"/>
      <c r="O56" s="59"/>
      <c r="P56" s="59"/>
      <c r="Q56" s="59"/>
      <c r="R56" s="59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:33" s="8" customFormat="1" ht="9">
      <c r="A57" s="87"/>
      <c r="B57" s="85" t="s">
        <v>45</v>
      </c>
      <c r="C57" s="91" t="s">
        <v>46</v>
      </c>
      <c r="D57" s="91"/>
      <c r="E57" s="91"/>
      <c r="F57" s="59">
        <v>42951543211.579994</v>
      </c>
      <c r="G57" s="56"/>
      <c r="H57" s="55">
        <v>8867985448.210001</v>
      </c>
      <c r="I57" s="56"/>
      <c r="J57" s="59">
        <v>51819528659.78999</v>
      </c>
      <c r="K57" s="12"/>
      <c r="L57" s="63"/>
      <c r="M57" s="59"/>
      <c r="N57" s="59"/>
      <c r="O57" s="59"/>
      <c r="P57" s="59"/>
      <c r="Q57" s="59"/>
      <c r="R57" s="59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:33" s="8" customFormat="1" ht="9">
      <c r="A58" s="82" t="s">
        <v>83</v>
      </c>
      <c r="B58" s="83" t="s">
        <v>108</v>
      </c>
      <c r="C58" s="83"/>
      <c r="D58" s="83"/>
      <c r="E58" s="83"/>
      <c r="F58" s="67"/>
      <c r="G58" s="67"/>
      <c r="H58" s="67"/>
      <c r="I58" s="67"/>
      <c r="J58" s="62"/>
      <c r="K58" s="17"/>
      <c r="L58" s="63"/>
      <c r="M58" s="62"/>
      <c r="N58" s="62"/>
      <c r="O58" s="62"/>
      <c r="P58" s="62"/>
      <c r="Q58" s="62"/>
      <c r="R58" s="62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:33" s="8" customFormat="1" ht="9">
      <c r="A59" s="87"/>
      <c r="B59" s="85" t="s">
        <v>9</v>
      </c>
      <c r="C59" s="91" t="s">
        <v>48</v>
      </c>
      <c r="D59" s="91"/>
      <c r="E59" s="91"/>
      <c r="F59" s="55"/>
      <c r="G59" s="55"/>
      <c r="H59" s="55"/>
      <c r="I59" s="55"/>
      <c r="J59" s="59"/>
      <c r="K59" s="16"/>
      <c r="L59" s="63"/>
      <c r="M59" s="59"/>
      <c r="N59" s="59"/>
      <c r="O59" s="59"/>
      <c r="P59" s="59"/>
      <c r="Q59" s="59"/>
      <c r="R59" s="59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:33" s="8" customFormat="1" ht="9">
      <c r="A60" s="87"/>
      <c r="B60" s="91"/>
      <c r="C60" s="91" t="s">
        <v>49</v>
      </c>
      <c r="D60" s="91"/>
      <c r="E60" s="91"/>
      <c r="F60" s="55">
        <v>5408941743.81</v>
      </c>
      <c r="G60" s="56"/>
      <c r="H60" s="55">
        <v>2258253852.57</v>
      </c>
      <c r="I60" s="56"/>
      <c r="J60" s="59">
        <v>7667195596.380001</v>
      </c>
      <c r="K60" s="12"/>
      <c r="L60" s="63"/>
      <c r="M60" s="59"/>
      <c r="N60" s="59"/>
      <c r="O60" s="59"/>
      <c r="P60" s="59"/>
      <c r="Q60" s="59"/>
      <c r="R60" s="59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:33" s="8" customFormat="1" ht="9">
      <c r="A61" s="87"/>
      <c r="B61" s="85" t="s">
        <v>22</v>
      </c>
      <c r="C61" s="91" t="s">
        <v>50</v>
      </c>
      <c r="D61" s="91"/>
      <c r="E61" s="91"/>
      <c r="F61" s="55"/>
      <c r="G61" s="55"/>
      <c r="H61" s="55"/>
      <c r="I61" s="55"/>
      <c r="J61" s="59"/>
      <c r="K61" s="16"/>
      <c r="L61" s="63"/>
      <c r="M61" s="59"/>
      <c r="N61" s="59"/>
      <c r="O61" s="59"/>
      <c r="P61" s="59"/>
      <c r="Q61" s="59"/>
      <c r="R61" s="59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:33" s="8" customFormat="1" ht="9">
      <c r="A62" s="87"/>
      <c r="B62" s="91"/>
      <c r="C62" s="85" t="s">
        <v>10</v>
      </c>
      <c r="D62" s="91" t="s">
        <v>57</v>
      </c>
      <c r="E62" s="92"/>
      <c r="F62" s="55">
        <v>2381537779.34</v>
      </c>
      <c r="G62" s="56"/>
      <c r="H62" s="55">
        <v>299454632.43</v>
      </c>
      <c r="I62" s="56"/>
      <c r="J62" s="59">
        <v>2680992411.77</v>
      </c>
      <c r="K62" s="12"/>
      <c r="L62" s="63"/>
      <c r="M62" s="59"/>
      <c r="N62" s="59"/>
      <c r="O62" s="59"/>
      <c r="P62" s="59"/>
      <c r="Q62" s="59"/>
      <c r="R62" s="59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:33" s="8" customFormat="1" ht="9">
      <c r="A63" s="87"/>
      <c r="B63" s="91"/>
      <c r="C63" s="85" t="s">
        <v>12</v>
      </c>
      <c r="D63" s="91" t="s">
        <v>71</v>
      </c>
      <c r="E63" s="92"/>
      <c r="F63" s="55"/>
      <c r="G63" s="55"/>
      <c r="H63" s="55"/>
      <c r="I63" s="55"/>
      <c r="J63" s="59"/>
      <c r="K63" s="16"/>
      <c r="L63" s="63"/>
      <c r="M63" s="59"/>
      <c r="N63" s="59"/>
      <c r="O63" s="59"/>
      <c r="P63" s="59"/>
      <c r="Q63" s="59"/>
      <c r="R63" s="59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:33" s="8" customFormat="1" ht="9">
      <c r="A64" s="87"/>
      <c r="B64" s="91"/>
      <c r="C64" s="85"/>
      <c r="D64" s="85" t="s">
        <v>59</v>
      </c>
      <c r="E64" s="91" t="s">
        <v>36</v>
      </c>
      <c r="F64" s="55">
        <v>1043771566.3300018</v>
      </c>
      <c r="G64" s="56"/>
      <c r="H64" s="55">
        <v>0</v>
      </c>
      <c r="I64" s="55"/>
      <c r="J64" s="59">
        <v>1043771566.3300018</v>
      </c>
      <c r="K64" s="12"/>
      <c r="L64" s="75"/>
      <c r="M64" s="59"/>
      <c r="N64" s="59"/>
      <c r="O64" s="59"/>
      <c r="P64" s="59"/>
      <c r="Q64" s="59"/>
      <c r="R64" s="59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:33" s="8" customFormat="1" ht="9">
      <c r="A65" s="87"/>
      <c r="B65" s="91"/>
      <c r="C65" s="85"/>
      <c r="D65" s="85" t="s">
        <v>60</v>
      </c>
      <c r="E65" s="91" t="s">
        <v>37</v>
      </c>
      <c r="F65" s="59">
        <v>4278779.63</v>
      </c>
      <c r="G65" s="56"/>
      <c r="H65" s="55">
        <v>0</v>
      </c>
      <c r="I65" s="55"/>
      <c r="J65" s="59">
        <v>4278779.63</v>
      </c>
      <c r="K65" s="12"/>
      <c r="L65" s="63"/>
      <c r="M65" s="59"/>
      <c r="N65" s="59"/>
      <c r="O65" s="59"/>
      <c r="P65" s="59"/>
      <c r="Q65" s="59"/>
      <c r="R65" s="59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33" s="8" customFormat="1" ht="9">
      <c r="A66" s="87"/>
      <c r="B66" s="91"/>
      <c r="C66" s="85"/>
      <c r="D66" s="85" t="s">
        <v>61</v>
      </c>
      <c r="E66" s="91" t="s">
        <v>55</v>
      </c>
      <c r="F66" s="59">
        <v>14938402.329999998</v>
      </c>
      <c r="G66" s="56"/>
      <c r="H66" s="55">
        <v>0</v>
      </c>
      <c r="I66" s="55"/>
      <c r="J66" s="59">
        <v>14938402.329999998</v>
      </c>
      <c r="K66" s="12"/>
      <c r="L66" s="63"/>
      <c r="M66" s="59"/>
      <c r="N66" s="59"/>
      <c r="O66" s="59"/>
      <c r="P66" s="59"/>
      <c r="Q66" s="59"/>
      <c r="R66" s="59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:33" s="8" customFormat="1" ht="9">
      <c r="A67" s="87"/>
      <c r="B67" s="91"/>
      <c r="C67" s="85"/>
      <c r="D67" s="85" t="s">
        <v>62</v>
      </c>
      <c r="E67" s="91" t="s">
        <v>58</v>
      </c>
      <c r="F67" s="55">
        <v>119889.59000000003</v>
      </c>
      <c r="G67" s="56"/>
      <c r="H67" s="55">
        <v>0</v>
      </c>
      <c r="I67" s="55"/>
      <c r="J67" s="59">
        <v>119889.59000000003</v>
      </c>
      <c r="K67" s="12"/>
      <c r="L67" s="63"/>
      <c r="M67" s="59"/>
      <c r="N67" s="59"/>
      <c r="O67" s="59"/>
      <c r="P67" s="59"/>
      <c r="Q67" s="59"/>
      <c r="R67" s="59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:33" s="8" customFormat="1" ht="9">
      <c r="A68" s="87"/>
      <c r="B68" s="91"/>
      <c r="C68" s="85"/>
      <c r="D68" s="85" t="s">
        <v>63</v>
      </c>
      <c r="E68" s="91" t="s">
        <v>38</v>
      </c>
      <c r="F68" s="55">
        <v>113319907.6599999</v>
      </c>
      <c r="G68" s="56"/>
      <c r="H68" s="55">
        <v>0</v>
      </c>
      <c r="I68" s="55"/>
      <c r="J68" s="59">
        <v>113319907.6599999</v>
      </c>
      <c r="K68" s="12"/>
      <c r="L68" s="63"/>
      <c r="M68" s="59"/>
      <c r="N68" s="59"/>
      <c r="O68" s="59"/>
      <c r="P68" s="59"/>
      <c r="Q68" s="59"/>
      <c r="R68" s="59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s="8" customFormat="1" ht="9">
      <c r="A69" s="87"/>
      <c r="B69" s="91"/>
      <c r="C69" s="85"/>
      <c r="D69" s="85" t="s">
        <v>64</v>
      </c>
      <c r="E69" s="91" t="s">
        <v>39</v>
      </c>
      <c r="F69" s="59">
        <v>0</v>
      </c>
      <c r="G69" s="56"/>
      <c r="H69" s="55">
        <v>311682510.66999817</v>
      </c>
      <c r="I69" s="56"/>
      <c r="J69" s="59">
        <v>311682510.66999817</v>
      </c>
      <c r="K69" s="12"/>
      <c r="L69" s="63"/>
      <c r="M69" s="59"/>
      <c r="N69" s="59"/>
      <c r="O69" s="59"/>
      <c r="P69" s="59"/>
      <c r="Q69" s="59"/>
      <c r="R69" s="59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:33" s="8" customFormat="1" ht="9">
      <c r="A70" s="87"/>
      <c r="B70" s="91"/>
      <c r="C70" s="85"/>
      <c r="D70" s="85" t="s">
        <v>65</v>
      </c>
      <c r="E70" s="91" t="s">
        <v>40</v>
      </c>
      <c r="F70" s="59">
        <v>73138500.69999993</v>
      </c>
      <c r="G70" s="56"/>
      <c r="H70" s="55">
        <v>0</v>
      </c>
      <c r="I70" s="55"/>
      <c r="J70" s="59">
        <v>73138500.69999993</v>
      </c>
      <c r="K70" s="12"/>
      <c r="L70" s="63"/>
      <c r="M70" s="59"/>
      <c r="N70" s="59"/>
      <c r="O70" s="59"/>
      <c r="P70" s="59"/>
      <c r="Q70" s="59"/>
      <c r="R70" s="59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:33" s="8" customFormat="1" ht="9">
      <c r="A71" s="87"/>
      <c r="B71" s="91"/>
      <c r="C71" s="85"/>
      <c r="D71" s="85" t="s">
        <v>66</v>
      </c>
      <c r="E71" s="91" t="s">
        <v>44</v>
      </c>
      <c r="F71" s="55">
        <v>0</v>
      </c>
      <c r="G71" s="56"/>
      <c r="H71" s="55">
        <v>0</v>
      </c>
      <c r="I71" s="55"/>
      <c r="J71" s="59">
        <v>0</v>
      </c>
      <c r="K71" s="12"/>
      <c r="L71" s="63"/>
      <c r="M71" s="59"/>
      <c r="N71" s="59"/>
      <c r="O71" s="59"/>
      <c r="P71" s="59"/>
      <c r="Q71" s="59"/>
      <c r="R71" s="59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:33" s="8" customFormat="1" ht="9">
      <c r="A72" s="87"/>
      <c r="B72" s="91"/>
      <c r="C72" s="85"/>
      <c r="D72" s="85" t="s">
        <v>67</v>
      </c>
      <c r="E72" s="91" t="s">
        <v>56</v>
      </c>
      <c r="F72" s="59">
        <v>311060.85000000003</v>
      </c>
      <c r="G72" s="56"/>
      <c r="H72" s="55">
        <v>0</v>
      </c>
      <c r="I72" s="55"/>
      <c r="J72" s="59">
        <v>311060.85000000003</v>
      </c>
      <c r="K72" s="12"/>
      <c r="L72" s="63"/>
      <c r="M72" s="59"/>
      <c r="N72" s="59"/>
      <c r="O72" s="59"/>
      <c r="P72" s="59"/>
      <c r="Q72" s="59"/>
      <c r="R72" s="59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  <row r="73" spans="1:33" s="8" customFormat="1" ht="9">
      <c r="A73" s="87"/>
      <c r="B73" s="91"/>
      <c r="C73" s="85"/>
      <c r="D73" s="85" t="s">
        <v>68</v>
      </c>
      <c r="E73" s="91" t="s">
        <v>23</v>
      </c>
      <c r="F73" s="59">
        <v>1249878107.0900016</v>
      </c>
      <c r="G73" s="56"/>
      <c r="H73" s="55">
        <v>311682510.66999817</v>
      </c>
      <c r="I73" s="56"/>
      <c r="J73" s="59">
        <v>1561560617.7599998</v>
      </c>
      <c r="K73" s="12"/>
      <c r="L73" s="75"/>
      <c r="M73" s="59"/>
      <c r="N73" s="59"/>
      <c r="O73" s="59"/>
      <c r="P73" s="59"/>
      <c r="Q73" s="59"/>
      <c r="R73" s="59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s="8" customFormat="1" ht="9">
      <c r="A74" s="87"/>
      <c r="B74" s="91"/>
      <c r="C74" s="93" t="s">
        <v>13</v>
      </c>
      <c r="D74" s="96" t="s">
        <v>70</v>
      </c>
      <c r="E74" s="91"/>
      <c r="F74" s="59">
        <v>3631415886.4300017</v>
      </c>
      <c r="G74" s="56"/>
      <c r="H74" s="55">
        <v>611137143.0999982</v>
      </c>
      <c r="I74" s="56"/>
      <c r="J74" s="59">
        <v>4242553029.5299997</v>
      </c>
      <c r="K74" s="12"/>
      <c r="L74" s="75"/>
      <c r="M74" s="59"/>
      <c r="N74" s="59"/>
      <c r="O74" s="59"/>
      <c r="P74" s="59"/>
      <c r="Q74" s="59"/>
      <c r="R74" s="59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</row>
    <row r="75" spans="1:33" s="8" customFormat="1" ht="9">
      <c r="A75" s="97"/>
      <c r="B75" s="95" t="s">
        <v>24</v>
      </c>
      <c r="C75" s="90" t="s">
        <v>107</v>
      </c>
      <c r="D75" s="90"/>
      <c r="E75" s="90"/>
      <c r="F75" s="61">
        <v>9040357630.240002</v>
      </c>
      <c r="G75" s="56"/>
      <c r="H75" s="61">
        <v>2869390995.669998</v>
      </c>
      <c r="I75" s="56"/>
      <c r="J75" s="61">
        <v>11909748625.91</v>
      </c>
      <c r="K75" s="12"/>
      <c r="L75" s="79"/>
      <c r="M75" s="61"/>
      <c r="N75" s="61"/>
      <c r="O75" s="61"/>
      <c r="P75" s="61"/>
      <c r="Q75" s="61"/>
      <c r="R75" s="61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</row>
    <row r="76" spans="1:33" ht="12" customHeight="1">
      <c r="A76" s="113" t="s">
        <v>166</v>
      </c>
      <c r="B76" s="114"/>
      <c r="C76" s="47"/>
      <c r="D76" s="47"/>
      <c r="E76" s="47"/>
      <c r="F76" s="47"/>
      <c r="G76" s="68"/>
      <c r="H76" s="47"/>
      <c r="I76" s="68"/>
      <c r="J76" s="69"/>
      <c r="K76" s="9"/>
      <c r="L76" s="63"/>
      <c r="M76" s="128"/>
      <c r="N76" s="128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</row>
    <row r="77" spans="1:33" ht="12" customHeight="1">
      <c r="A77" s="115" t="s">
        <v>167</v>
      </c>
      <c r="B77" s="116"/>
      <c r="C77" s="50"/>
      <c r="D77" s="50"/>
      <c r="E77" s="50"/>
      <c r="F77" s="50"/>
      <c r="G77" s="50"/>
      <c r="H77" s="50"/>
      <c r="I77" s="50"/>
      <c r="J77" s="70"/>
      <c r="K77" s="10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</row>
    <row r="78" spans="1:33" ht="12" customHeight="1">
      <c r="A78" s="115" t="s">
        <v>168</v>
      </c>
      <c r="B78" s="116"/>
      <c r="C78" s="50"/>
      <c r="D78" s="50"/>
      <c r="E78" s="50"/>
      <c r="F78" s="50"/>
      <c r="G78" s="50"/>
      <c r="H78" s="50"/>
      <c r="I78" s="50"/>
      <c r="J78" s="70"/>
      <c r="K78" s="10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</row>
    <row r="79" spans="1:33" s="8" customFormat="1" ht="9.7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45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</row>
    <row r="80" spans="1:33" ht="2.25" customHeight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</row>
    <row r="81" spans="1:33" ht="9">
      <c r="A81" s="63"/>
      <c r="B81" s="63"/>
      <c r="C81" s="63"/>
      <c r="D81" s="63"/>
      <c r="E81" s="63"/>
      <c r="F81" s="71"/>
      <c r="G81" s="71"/>
      <c r="H81" s="71"/>
      <c r="I81" s="71"/>
      <c r="J81" s="71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</row>
    <row r="82" spans="1:33" ht="9">
      <c r="A82" s="63"/>
      <c r="B82" s="63"/>
      <c r="C82" s="63"/>
      <c r="D82" s="63"/>
      <c r="E82" s="63"/>
      <c r="F82" s="72"/>
      <c r="G82" s="63"/>
      <c r="H82" s="72"/>
      <c r="I82" s="63"/>
      <c r="J82" s="72"/>
      <c r="L82" s="72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s="8" customFormat="1" ht="9">
      <c r="A83" s="50"/>
      <c r="B83" s="50"/>
      <c r="C83" s="50"/>
      <c r="D83" s="50"/>
      <c r="E83" s="50"/>
      <c r="F83" s="73"/>
      <c r="G83" s="73"/>
      <c r="H83" s="73"/>
      <c r="I83" s="74"/>
      <c r="J83" s="7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ht="9">
      <c r="A84" s="63"/>
      <c r="B84" s="63"/>
      <c r="C84" s="63"/>
      <c r="D84" s="63"/>
      <c r="E84" s="63"/>
      <c r="F84" s="75"/>
      <c r="G84" s="63"/>
      <c r="H84" s="75"/>
      <c r="I84" s="63"/>
      <c r="J84" s="75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</row>
    <row r="85" spans="1:33" ht="9">
      <c r="A85" s="76"/>
      <c r="B85" s="63"/>
      <c r="C85" s="63"/>
      <c r="D85" s="63"/>
      <c r="E85" s="63"/>
      <c r="F85" s="75"/>
      <c r="G85" s="63"/>
      <c r="H85" s="75"/>
      <c r="I85" s="63"/>
      <c r="J85" s="75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</row>
    <row r="86" spans="1:33" ht="19.5" customHeight="1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9">
      <c r="A87" s="76"/>
      <c r="B87" s="63"/>
      <c r="C87" s="63"/>
      <c r="D87" s="63"/>
      <c r="E87" s="63"/>
      <c r="F87" s="75"/>
      <c r="G87" s="63"/>
      <c r="H87" s="75"/>
      <c r="I87" s="63"/>
      <c r="J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</row>
    <row r="88" spans="1:33" ht="9">
      <c r="A88" s="77"/>
      <c r="B88" s="63"/>
      <c r="C88" s="63"/>
      <c r="D88" s="63"/>
      <c r="E88" s="63"/>
      <c r="F88" s="75"/>
      <c r="G88" s="63"/>
      <c r="H88" s="75"/>
      <c r="I88" s="63"/>
      <c r="J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ht="9">
      <c r="A89" s="63"/>
      <c r="B89" s="63"/>
      <c r="C89" s="63"/>
      <c r="D89" s="63"/>
      <c r="E89" s="63"/>
      <c r="F89" s="71"/>
      <c r="G89" s="63"/>
      <c r="H89" s="63"/>
      <c r="I89" s="63"/>
      <c r="J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</row>
    <row r="90" spans="1:33" ht="9">
      <c r="A90" s="63"/>
      <c r="B90" s="63"/>
      <c r="C90" s="63"/>
      <c r="D90" s="63"/>
      <c r="E90" s="63"/>
      <c r="F90" s="75"/>
      <c r="G90" s="63"/>
      <c r="H90" s="75"/>
      <c r="I90" s="63"/>
      <c r="J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9">
      <c r="A91" s="63"/>
      <c r="B91" s="63"/>
      <c r="C91" s="63"/>
      <c r="D91" s="63"/>
      <c r="E91" s="63"/>
      <c r="F91" s="75"/>
      <c r="G91" s="63"/>
      <c r="H91" s="75"/>
      <c r="I91" s="63"/>
      <c r="J91" s="75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</row>
    <row r="92" spans="1:33" ht="9">
      <c r="A92" s="63"/>
      <c r="B92" s="63"/>
      <c r="C92" s="63"/>
      <c r="D92" s="63"/>
      <c r="E92" s="63"/>
      <c r="F92" s="63"/>
      <c r="G92" s="63"/>
      <c r="H92" s="78"/>
      <c r="I92" s="63"/>
      <c r="J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</row>
    <row r="93" spans="1:10" ht="9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ht="9">
      <c r="H94" s="13"/>
    </row>
  </sheetData>
  <sheetProtection/>
  <mergeCells count="6">
    <mergeCell ref="Q5:R5"/>
    <mergeCell ref="A3:J3"/>
    <mergeCell ref="B36:E36"/>
    <mergeCell ref="A86:J86"/>
    <mergeCell ref="M5:N5"/>
    <mergeCell ref="O5:P5"/>
  </mergeCells>
  <printOptions horizontalCentered="1"/>
  <pageMargins left="0.5" right="0.5" top="0.5" bottom="0.5" header="0" footer="0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:IV16384"/>
    </sheetView>
  </sheetViews>
  <sheetFormatPr defaultColWidth="9.33203125" defaultRowHeight="9.75"/>
  <cols>
    <col min="1" max="1" width="48.16015625" style="15" customWidth="1"/>
    <col min="2" max="2" width="9.66015625" style="15" customWidth="1"/>
    <col min="3" max="3" width="27.16015625" style="15" bestFit="1" customWidth="1"/>
    <col min="4" max="16384" width="9.66015625" style="15" customWidth="1"/>
  </cols>
  <sheetData>
    <row r="1" spans="1:6" ht="12.75">
      <c r="A1" s="44" t="s">
        <v>92</v>
      </c>
      <c r="B1" s="44"/>
      <c r="C1" s="44"/>
      <c r="F1" s="15" t="s">
        <v>93</v>
      </c>
    </row>
    <row r="2" spans="1:3" ht="12.75">
      <c r="A2" s="44" t="s">
        <v>110</v>
      </c>
      <c r="B2" s="44"/>
      <c r="C2" s="44"/>
    </row>
    <row r="4" spans="1:3" ht="12.75">
      <c r="A4" s="15" t="s">
        <v>111</v>
      </c>
      <c r="C4" s="14">
        <f>+Statement!F11</f>
        <v>11375576895.1</v>
      </c>
    </row>
    <row r="5" ht="12.75">
      <c r="C5" s="14"/>
    </row>
    <row r="6" spans="1:4" ht="12.75">
      <c r="A6" s="15" t="s">
        <v>94</v>
      </c>
      <c r="C6" s="14">
        <f>+Statement!F19+Statement!F29+Statement!F34</f>
        <v>42831133881.9</v>
      </c>
      <c r="D6" s="15" t="s">
        <v>113</v>
      </c>
    </row>
    <row r="7" spans="1:4" ht="12.75">
      <c r="A7" s="15" t="s">
        <v>79</v>
      </c>
      <c r="C7" s="14">
        <f>-Statement!F24</f>
        <v>-997293734.18</v>
      </c>
      <c r="D7" s="15" t="s">
        <v>95</v>
      </c>
    </row>
    <row r="8" spans="1:3" ht="12.75">
      <c r="A8" s="15" t="s">
        <v>96</v>
      </c>
      <c r="C8" s="14" t="e">
        <f>-Statement!#REF!</f>
        <v>#REF!</v>
      </c>
    </row>
    <row r="9" spans="1:3" ht="12.75">
      <c r="A9" s="15" t="s">
        <v>97</v>
      </c>
      <c r="C9" s="14" t="e">
        <f>SUM(C6:C8)</f>
        <v>#REF!</v>
      </c>
    </row>
    <row r="10" ht="12.75">
      <c r="C10" s="14"/>
    </row>
    <row r="11" spans="1:3" ht="12.75">
      <c r="A11" s="15" t="s">
        <v>98</v>
      </c>
      <c r="C11" s="14">
        <f>+Statement!F37</f>
        <v>-1246211000</v>
      </c>
    </row>
    <row r="12" spans="1:3" ht="12.75">
      <c r="A12" s="15" t="s">
        <v>99</v>
      </c>
      <c r="C12" s="14">
        <f>+Statement!F38</f>
        <v>28694799</v>
      </c>
    </row>
    <row r="13" ht="12.75">
      <c r="C13" s="14"/>
    </row>
    <row r="14" spans="1:3" ht="12.75">
      <c r="A14" s="15" t="s">
        <v>100</v>
      </c>
      <c r="C14" s="14">
        <f>-Statement!F57</f>
        <v>-42951543211.579994</v>
      </c>
    </row>
    <row r="15" ht="13.5" customHeight="1">
      <c r="C15" s="14"/>
    </row>
    <row r="16" spans="1:4" ht="12.75">
      <c r="A16" s="15" t="s">
        <v>101</v>
      </c>
      <c r="C16" s="14" t="e">
        <f>+C9+C14</f>
        <v>#REF!</v>
      </c>
      <c r="D16" s="15" t="s">
        <v>102</v>
      </c>
    </row>
    <row r="17" ht="12.75">
      <c r="C17" s="14"/>
    </row>
    <row r="18" spans="1:3" ht="12.75">
      <c r="A18" s="15" t="s">
        <v>112</v>
      </c>
      <c r="C18" s="14" t="e">
        <f>+C4+C9+C11+C12+C14</f>
        <v>#REF!</v>
      </c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:IV16384"/>
    </sheetView>
  </sheetViews>
  <sheetFormatPr defaultColWidth="9.33203125" defaultRowHeight="9.75"/>
  <cols>
    <col min="1" max="1" width="34" style="3" customWidth="1"/>
    <col min="2" max="2" width="25" style="3" bestFit="1" customWidth="1"/>
    <col min="3" max="4" width="23.66015625" style="3" bestFit="1" customWidth="1"/>
    <col min="5" max="5" width="25" style="3" bestFit="1" customWidth="1"/>
    <col min="6" max="6" width="24.83203125" style="3" customWidth="1"/>
    <col min="7" max="7" width="9.66015625" style="3" customWidth="1"/>
    <col min="8" max="8" width="2.33203125" style="25" customWidth="1"/>
    <col min="9" max="9" width="9.66015625" style="3" customWidth="1"/>
    <col min="10" max="10" width="25" style="3" bestFit="1" customWidth="1"/>
    <col min="11" max="11" width="9.66015625" style="3" customWidth="1"/>
    <col min="12" max="12" width="11.66015625" style="3" bestFit="1" customWidth="1"/>
    <col min="13" max="16384" width="9.66015625" style="3" customWidth="1"/>
  </cols>
  <sheetData>
    <row r="1" spans="1:5" ht="12.75">
      <c r="A1" s="18" t="s">
        <v>119</v>
      </c>
      <c r="B1" s="15" t="s">
        <v>159</v>
      </c>
      <c r="C1" s="15"/>
      <c r="D1" s="15"/>
      <c r="E1" s="15"/>
    </row>
    <row r="2" spans="1:6" ht="25.5">
      <c r="A2" s="18" t="s">
        <v>52</v>
      </c>
      <c r="B2" s="19" t="s">
        <v>84</v>
      </c>
      <c r="C2" s="19" t="s">
        <v>85</v>
      </c>
      <c r="D2" s="20" t="s">
        <v>86</v>
      </c>
      <c r="E2" s="19" t="s">
        <v>87</v>
      </c>
      <c r="F2" s="19" t="s">
        <v>118</v>
      </c>
    </row>
    <row r="3" spans="1:12" ht="12.75">
      <c r="A3" s="15" t="s">
        <v>88</v>
      </c>
      <c r="B3" s="14">
        <f>+Statement!F14</f>
        <v>21406762770.15</v>
      </c>
      <c r="C3" s="14" t="e">
        <f>+Statement!#REF!</f>
        <v>#REF!</v>
      </c>
      <c r="D3" s="14">
        <f>+Statement!F21+Statement!F22</f>
        <v>397750000</v>
      </c>
      <c r="E3" s="14" t="e">
        <f aca="true" t="shared" si="0" ref="E3:E8">+B3-C3-D3</f>
        <v>#REF!</v>
      </c>
      <c r="F3" s="23" t="e">
        <f aca="true" t="shared" si="1" ref="F3:F8">+E3/$E$9</f>
        <v>#REF!</v>
      </c>
      <c r="J3" s="14"/>
      <c r="L3" s="26"/>
    </row>
    <row r="4" spans="1:12" ht="12.75">
      <c r="A4" s="15" t="s">
        <v>74</v>
      </c>
      <c r="B4" s="14">
        <f>+Statement!F15</f>
        <v>9125729459.19</v>
      </c>
      <c r="C4" s="14" t="e">
        <f>+Statement!#REF!</f>
        <v>#REF!</v>
      </c>
      <c r="D4" s="14">
        <f>+Statement!F23</f>
        <v>599543734.18</v>
      </c>
      <c r="E4" s="14" t="e">
        <f t="shared" si="0"/>
        <v>#REF!</v>
      </c>
      <c r="F4" s="23" t="e">
        <f t="shared" si="1"/>
        <v>#REF!</v>
      </c>
      <c r="J4" s="14"/>
      <c r="L4" s="26"/>
    </row>
    <row r="5" spans="1:12" ht="12.75">
      <c r="A5" s="15" t="s">
        <v>16</v>
      </c>
      <c r="B5" s="14">
        <f>+Statement!F16</f>
        <v>500967519.95</v>
      </c>
      <c r="C5" s="14">
        <v>0</v>
      </c>
      <c r="D5" s="14"/>
      <c r="E5" s="14">
        <f t="shared" si="0"/>
        <v>500967519.95</v>
      </c>
      <c r="F5" s="23" t="e">
        <f t="shared" si="1"/>
        <v>#REF!</v>
      </c>
      <c r="J5" s="14"/>
      <c r="L5" s="26"/>
    </row>
    <row r="6" spans="1:12" ht="12.75">
      <c r="A6" s="15" t="s">
        <v>89</v>
      </c>
      <c r="B6" s="14">
        <f>+Statement!F17</f>
        <v>4554325116.32</v>
      </c>
      <c r="C6" s="14">
        <v>0</v>
      </c>
      <c r="D6" s="14"/>
      <c r="E6" s="14">
        <f t="shared" si="0"/>
        <v>4554325116.32</v>
      </c>
      <c r="F6" s="23" t="e">
        <f t="shared" si="1"/>
        <v>#REF!</v>
      </c>
      <c r="J6" s="14"/>
      <c r="L6" s="26"/>
    </row>
    <row r="7" spans="1:12" ht="12.75">
      <c r="A7" s="15" t="s">
        <v>90</v>
      </c>
      <c r="B7" s="14">
        <f>+Statement!F18</f>
        <v>1149768116.59</v>
      </c>
      <c r="C7" s="14">
        <v>0</v>
      </c>
      <c r="D7" s="14"/>
      <c r="E7" s="14">
        <f t="shared" si="0"/>
        <v>1149768116.59</v>
      </c>
      <c r="F7" s="23" t="e">
        <f t="shared" si="1"/>
        <v>#REF!</v>
      </c>
      <c r="J7" s="14"/>
      <c r="L7" s="26"/>
    </row>
    <row r="8" spans="1:12" ht="12.75">
      <c r="A8" s="15" t="s">
        <v>91</v>
      </c>
      <c r="B8" s="14">
        <f>+Statement!F29+Statement!F34</f>
        <v>6093580899.7</v>
      </c>
      <c r="C8" s="14"/>
      <c r="D8" s="14"/>
      <c r="E8" s="14">
        <f t="shared" si="0"/>
        <v>6093580899.7</v>
      </c>
      <c r="F8" s="23" t="e">
        <f t="shared" si="1"/>
        <v>#REF!</v>
      </c>
      <c r="J8" s="14"/>
      <c r="L8" s="26"/>
    </row>
    <row r="9" spans="1:12" ht="12.75">
      <c r="A9" s="15" t="s">
        <v>23</v>
      </c>
      <c r="B9" s="14">
        <f>SUM(B3:B8)</f>
        <v>42831133881.899994</v>
      </c>
      <c r="C9" s="14" t="e">
        <f>SUM(C3:C8)</f>
        <v>#REF!</v>
      </c>
      <c r="D9" s="14">
        <f>SUM(D3:D8)</f>
        <v>997293734.18</v>
      </c>
      <c r="E9" s="14" t="e">
        <f>SUM(E3:E8)</f>
        <v>#REF!</v>
      </c>
      <c r="F9" s="24" t="e">
        <f>SUM(F3:F8)</f>
        <v>#REF!</v>
      </c>
      <c r="J9" s="14"/>
      <c r="L9" s="26"/>
    </row>
    <row r="10" spans="1:6" ht="12.75">
      <c r="A10" s="15"/>
      <c r="B10" s="14"/>
      <c r="C10" s="14"/>
      <c r="D10" s="14"/>
      <c r="E10" s="14"/>
      <c r="F10" s="15"/>
    </row>
    <row r="11" spans="1:6" ht="12.75">
      <c r="A11" s="18" t="s">
        <v>53</v>
      </c>
      <c r="B11" s="14"/>
      <c r="C11" s="14"/>
      <c r="D11" s="14"/>
      <c r="E11" s="14"/>
      <c r="F11" s="15"/>
    </row>
    <row r="12" spans="1:6" ht="12.75">
      <c r="A12" s="15" t="s">
        <v>88</v>
      </c>
      <c r="B12" s="14">
        <f>+Statement!H14</f>
        <v>3965241437.15</v>
      </c>
      <c r="C12" s="14" t="e">
        <f>+Statement!#REF!</f>
        <v>#REF!</v>
      </c>
      <c r="D12" s="14">
        <f>+Statement!H21+Statement!H22</f>
        <v>50500000</v>
      </c>
      <c r="E12" s="14" t="e">
        <f>+B12-C12-D12</f>
        <v>#REF!</v>
      </c>
      <c r="F12" s="23" t="e">
        <f>+E12/E$15</f>
        <v>#REF!</v>
      </c>
    </row>
    <row r="13" spans="1:6" ht="12.75">
      <c r="A13" s="15" t="s">
        <v>74</v>
      </c>
      <c r="B13" s="14">
        <f>+Statement!H15</f>
        <v>1213768654.1</v>
      </c>
      <c r="C13" s="14" t="e">
        <f>+Statement!#REF!</f>
        <v>#REF!</v>
      </c>
      <c r="D13" s="14">
        <f>+Statement!H23</f>
        <v>79982118.8</v>
      </c>
      <c r="E13" s="14" t="e">
        <f>+B13-C13-D13</f>
        <v>#REF!</v>
      </c>
      <c r="F13" s="23" t="e">
        <f>+E13/E$15</f>
        <v>#REF!</v>
      </c>
    </row>
    <row r="14" spans="1:6" ht="12.75">
      <c r="A14" s="15" t="s">
        <v>91</v>
      </c>
      <c r="B14" s="14">
        <f>+Statement!H29+Statement!H34</f>
        <v>2000495110.38</v>
      </c>
      <c r="C14" s="14"/>
      <c r="D14" s="14"/>
      <c r="E14" s="14">
        <f>+B14-C14-D14</f>
        <v>2000495110.38</v>
      </c>
      <c r="F14" s="23" t="e">
        <f>+E14/E$15</f>
        <v>#REF!</v>
      </c>
    </row>
    <row r="15" spans="1:6" ht="12.75">
      <c r="A15" s="15" t="s">
        <v>23</v>
      </c>
      <c r="B15" s="14">
        <f>SUM(B12:B14)</f>
        <v>7179505201.63</v>
      </c>
      <c r="C15" s="14" t="e">
        <f>SUM(C12:C14)</f>
        <v>#REF!</v>
      </c>
      <c r="D15" s="14">
        <f>SUM(D12:D14)</f>
        <v>130482118.8</v>
      </c>
      <c r="E15" s="14" t="e">
        <f>SUM(E12:E14)</f>
        <v>#REF!</v>
      </c>
      <c r="F15" s="24" t="e">
        <f>SUM(F12:F14)</f>
        <v>#REF!</v>
      </c>
    </row>
    <row r="16" spans="1:6" ht="12.75">
      <c r="A16" s="15"/>
      <c r="B16" s="14"/>
      <c r="C16" s="14"/>
      <c r="D16" s="14"/>
      <c r="E16" s="14"/>
      <c r="F16" s="15"/>
    </row>
    <row r="17" spans="1:6" ht="9" customHeight="1">
      <c r="A17" s="122" t="s">
        <v>114</v>
      </c>
      <c r="B17" s="123"/>
      <c r="C17" s="123"/>
      <c r="D17" s="123"/>
      <c r="E17" s="123"/>
      <c r="F17" s="15"/>
    </row>
    <row r="18" spans="1:6" ht="9" customHeight="1">
      <c r="A18" s="123"/>
      <c r="B18" s="123"/>
      <c r="C18" s="123"/>
      <c r="D18" s="123"/>
      <c r="E18" s="123"/>
      <c r="F18" s="15"/>
    </row>
    <row r="19" spans="5:6" ht="12.75">
      <c r="E19" s="21"/>
      <c r="F19" s="15"/>
    </row>
    <row r="20" spans="1:6" ht="12.75">
      <c r="A20" s="15" t="s">
        <v>88</v>
      </c>
      <c r="B20" s="14">
        <f aca="true" t="shared" si="2" ref="B20:D21">+B3+B12</f>
        <v>25372004207.300003</v>
      </c>
      <c r="C20" s="14" t="e">
        <f t="shared" si="2"/>
        <v>#REF!</v>
      </c>
      <c r="D20" s="14">
        <f t="shared" si="2"/>
        <v>448250000</v>
      </c>
      <c r="E20" s="14" t="e">
        <f aca="true" t="shared" si="3" ref="E20:E25">+B20-C20-D20</f>
        <v>#REF!</v>
      </c>
      <c r="F20" s="15"/>
    </row>
    <row r="21" spans="1:6" ht="12.75">
      <c r="A21" s="15" t="s">
        <v>74</v>
      </c>
      <c r="B21" s="14">
        <f t="shared" si="2"/>
        <v>10339498113.29</v>
      </c>
      <c r="C21" s="14" t="e">
        <f t="shared" si="2"/>
        <v>#REF!</v>
      </c>
      <c r="D21" s="14">
        <f t="shared" si="2"/>
        <v>679525852.9799999</v>
      </c>
      <c r="E21" s="14" t="e">
        <f t="shared" si="3"/>
        <v>#REF!</v>
      </c>
      <c r="F21" s="15"/>
    </row>
    <row r="22" spans="1:6" ht="12.75">
      <c r="A22" s="15" t="s">
        <v>16</v>
      </c>
      <c r="B22" s="14">
        <f aca="true" t="shared" si="4" ref="B22:C24">+B5</f>
        <v>500967519.95</v>
      </c>
      <c r="C22" s="14">
        <f t="shared" si="4"/>
        <v>0</v>
      </c>
      <c r="D22" s="14"/>
      <c r="E22" s="14">
        <f t="shared" si="3"/>
        <v>500967519.95</v>
      </c>
      <c r="F22" s="15"/>
    </row>
    <row r="23" spans="1:6" ht="12.75">
      <c r="A23" s="15" t="s">
        <v>89</v>
      </c>
      <c r="B23" s="14">
        <f t="shared" si="4"/>
        <v>4554325116.32</v>
      </c>
      <c r="C23" s="14">
        <f t="shared" si="4"/>
        <v>0</v>
      </c>
      <c r="D23" s="14"/>
      <c r="E23" s="14">
        <f t="shared" si="3"/>
        <v>4554325116.32</v>
      </c>
      <c r="F23" s="15"/>
    </row>
    <row r="24" spans="1:6" ht="12.75">
      <c r="A24" s="15" t="s">
        <v>90</v>
      </c>
      <c r="B24" s="14">
        <f t="shared" si="4"/>
        <v>1149768116.59</v>
      </c>
      <c r="C24" s="14">
        <f t="shared" si="4"/>
        <v>0</v>
      </c>
      <c r="D24" s="14"/>
      <c r="E24" s="14">
        <f t="shared" si="3"/>
        <v>1149768116.59</v>
      </c>
      <c r="F24" s="15"/>
    </row>
    <row r="25" spans="1:6" ht="12.75">
      <c r="A25" s="15" t="s">
        <v>91</v>
      </c>
      <c r="B25" s="14">
        <f>+B8+B14</f>
        <v>8094076010.08</v>
      </c>
      <c r="C25" s="14">
        <f>+C8</f>
        <v>0</v>
      </c>
      <c r="D25" s="14"/>
      <c r="E25" s="14">
        <f t="shared" si="3"/>
        <v>8094076010.08</v>
      </c>
      <c r="F25" s="15"/>
    </row>
    <row r="26" spans="1:6" ht="12.75">
      <c r="A26" s="15" t="s">
        <v>23</v>
      </c>
      <c r="B26" s="14">
        <f>SUM(B20:B25)</f>
        <v>50010639083.53</v>
      </c>
      <c r="C26" s="14" t="e">
        <f>SUM(C20:C25)</f>
        <v>#REF!</v>
      </c>
      <c r="D26" s="14">
        <f>SUM(D20:D25)</f>
        <v>1127775852.98</v>
      </c>
      <c r="E26" s="14" t="e">
        <f>SUM(E20:E25)</f>
        <v>#REF!</v>
      </c>
      <c r="F26" s="15"/>
    </row>
    <row r="31" spans="2:6" ht="12.75">
      <c r="B31" s="22"/>
      <c r="D31" s="14" t="s">
        <v>115</v>
      </c>
      <c r="E31" s="14" t="e">
        <f>+E20+E21</f>
        <v>#REF!</v>
      </c>
      <c r="F31" s="21" t="e">
        <f>+E31/E33</f>
        <v>#REF!</v>
      </c>
    </row>
    <row r="32" spans="4:6" ht="12.75">
      <c r="D32" s="14" t="s">
        <v>116</v>
      </c>
      <c r="E32" s="14">
        <f>+E22+E23+E24</f>
        <v>6205060752.86</v>
      </c>
      <c r="F32" s="21" t="e">
        <f>+E32/E33</f>
        <v>#REF!</v>
      </c>
    </row>
    <row r="33" spans="4:5" ht="12.75">
      <c r="D33" s="14" t="s">
        <v>117</v>
      </c>
      <c r="E33" s="14" t="e">
        <f>+E31+E32</f>
        <v>#REF!</v>
      </c>
    </row>
    <row r="34" spans="4:5" ht="12.75">
      <c r="D34" s="14"/>
      <c r="E34" s="14"/>
    </row>
    <row r="35" spans="4:5" ht="12.75">
      <c r="D35" s="14"/>
      <c r="E35" s="14"/>
    </row>
    <row r="36" spans="4:5" ht="12.75">
      <c r="D36" s="14"/>
      <c r="E36" s="14"/>
    </row>
    <row r="37" spans="4:5" ht="12.75">
      <c r="D37" s="14"/>
      <c r="E37" s="14"/>
    </row>
    <row r="38" spans="4:5" ht="12.75">
      <c r="D38" s="14"/>
      <c r="E38" s="14"/>
    </row>
    <row r="39" spans="4:5" ht="12.75">
      <c r="D39" s="14"/>
      <c r="E39" s="14"/>
    </row>
  </sheetData>
  <sheetProtection/>
  <mergeCells count="1">
    <mergeCell ref="A17:E18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V16384"/>
    </sheetView>
  </sheetViews>
  <sheetFormatPr defaultColWidth="9.33203125" defaultRowHeight="9.75"/>
  <cols>
    <col min="1" max="1" width="34" style="0" customWidth="1"/>
    <col min="2" max="2" width="25" style="0" bestFit="1" customWidth="1"/>
    <col min="3" max="3" width="2.33203125" style="0" customWidth="1"/>
    <col min="4" max="4" width="25" style="0" bestFit="1" customWidth="1"/>
    <col min="5" max="5" width="12.33203125" style="0" customWidth="1"/>
    <col min="6" max="6" width="37" style="0" customWidth="1"/>
  </cols>
  <sheetData>
    <row r="1" spans="1:7" ht="12.75">
      <c r="A1" s="18" t="s">
        <v>120</v>
      </c>
      <c r="B1" s="15"/>
      <c r="C1" s="25"/>
      <c r="D1" s="3"/>
      <c r="E1" s="3"/>
      <c r="F1" s="3"/>
      <c r="G1" s="3"/>
    </row>
    <row r="2" spans="1:7" ht="12.75">
      <c r="A2" s="18"/>
      <c r="B2" s="15" t="s">
        <v>122</v>
      </c>
      <c r="C2" s="25"/>
      <c r="D2" s="15" t="s">
        <v>123</v>
      </c>
      <c r="E2" s="3"/>
      <c r="F2" s="3"/>
      <c r="G2" s="3"/>
    </row>
    <row r="3" spans="1:7" ht="63.75" customHeight="1">
      <c r="A3" s="18" t="s">
        <v>52</v>
      </c>
      <c r="B3" s="19" t="s">
        <v>160</v>
      </c>
      <c r="C3" s="25"/>
      <c r="D3" s="19" t="s">
        <v>160</v>
      </c>
      <c r="E3" s="3"/>
      <c r="F3" s="3"/>
      <c r="G3" s="3"/>
    </row>
    <row r="4" spans="1:7" ht="12.75">
      <c r="A4" s="15" t="s">
        <v>88</v>
      </c>
      <c r="B4" s="14" t="e">
        <f>+'Net Receipts'!E3</f>
        <v>#REF!</v>
      </c>
      <c r="C4" s="25"/>
      <c r="D4" s="14">
        <f>12935703000-844000-239794000</f>
        <v>12695065000</v>
      </c>
      <c r="E4" s="3"/>
      <c r="F4" s="26" t="e">
        <f aca="true" t="shared" si="0" ref="F4:F10">(B4-D4)/D4</f>
        <v>#REF!</v>
      </c>
      <c r="G4" s="3"/>
    </row>
    <row r="5" spans="1:7" ht="12.75">
      <c r="A5" s="15" t="s">
        <v>74</v>
      </c>
      <c r="B5" s="14" t="e">
        <f>+'Net Receipts'!E4</f>
        <v>#REF!</v>
      </c>
      <c r="C5" s="25"/>
      <c r="D5" s="14">
        <f>5246569000-320797000</f>
        <v>4925772000</v>
      </c>
      <c r="E5" s="3"/>
      <c r="F5" s="26" t="e">
        <f t="shared" si="0"/>
        <v>#REF!</v>
      </c>
      <c r="G5" s="3"/>
    </row>
    <row r="6" spans="1:7" ht="12.75">
      <c r="A6" s="15" t="s">
        <v>16</v>
      </c>
      <c r="B6" s="14">
        <f>+'Net Receipts'!E5</f>
        <v>500967519.95</v>
      </c>
      <c r="C6" s="25"/>
      <c r="D6" s="14">
        <v>244111000</v>
      </c>
      <c r="E6" s="3"/>
      <c r="F6" s="26">
        <f t="shared" si="0"/>
        <v>1.0522119853263474</v>
      </c>
      <c r="G6" s="43" t="s">
        <v>157</v>
      </c>
    </row>
    <row r="7" spans="1:7" ht="12.75">
      <c r="A7" s="15" t="s">
        <v>89</v>
      </c>
      <c r="B7" s="14">
        <f>+'Net Receipts'!E6</f>
        <v>4554325116.32</v>
      </c>
      <c r="C7" s="25"/>
      <c r="D7" s="14">
        <v>1295293000</v>
      </c>
      <c r="E7" s="3"/>
      <c r="F7" s="26">
        <f t="shared" si="0"/>
        <v>2.516057846618487</v>
      </c>
      <c r="G7" s="43" t="s">
        <v>158</v>
      </c>
    </row>
    <row r="8" spans="1:7" ht="12.75">
      <c r="A8" s="15" t="s">
        <v>90</v>
      </c>
      <c r="B8" s="14">
        <f>+'Net Receipts'!E7</f>
        <v>1149768116.59</v>
      </c>
      <c r="C8" s="25"/>
      <c r="D8" s="14">
        <v>341918000</v>
      </c>
      <c r="E8" s="3"/>
      <c r="F8" s="26">
        <f t="shared" si="0"/>
        <v>2.362701339473207</v>
      </c>
      <c r="G8" s="43" t="s">
        <v>124</v>
      </c>
    </row>
    <row r="9" spans="1:7" ht="12.75">
      <c r="A9" s="15" t="s">
        <v>91</v>
      </c>
      <c r="B9" s="14">
        <f>+'Net Receipts'!E8</f>
        <v>6093580899.7</v>
      </c>
      <c r="C9" s="25"/>
      <c r="D9" s="14">
        <f>9988632.51+12790031.95</f>
        <v>22778664.46</v>
      </c>
      <c r="E9" s="3"/>
      <c r="F9" s="26">
        <f t="shared" si="0"/>
        <v>266.5126502873119</v>
      </c>
      <c r="G9" s="3"/>
    </row>
    <row r="10" spans="1:7" ht="12.75">
      <c r="A10" s="15" t="s">
        <v>23</v>
      </c>
      <c r="B10" s="14" t="e">
        <f>SUM(B4:B9)</f>
        <v>#REF!</v>
      </c>
      <c r="C10" s="25"/>
      <c r="D10" s="14">
        <f>SUM(D4:D9)</f>
        <v>19524937664.46</v>
      </c>
      <c r="E10" s="3"/>
      <c r="F10" s="26" t="e">
        <f t="shared" si="0"/>
        <v>#REF!</v>
      </c>
      <c r="G10" s="3"/>
    </row>
    <row r="11" spans="1:7" ht="12.75">
      <c r="A11" s="15"/>
      <c r="B11" s="14"/>
      <c r="C11" s="25"/>
      <c r="D11" s="3"/>
      <c r="E11" s="3"/>
      <c r="F11" s="3"/>
      <c r="G11" s="3"/>
    </row>
    <row r="12" spans="1:7" ht="12.75">
      <c r="A12" s="18"/>
      <c r="B12" s="14"/>
      <c r="C12" s="25"/>
      <c r="D12" s="3"/>
      <c r="E12" s="3"/>
      <c r="F12" s="3"/>
      <c r="G12" s="3"/>
    </row>
    <row r="13" spans="1:7" ht="12.75">
      <c r="A13" s="15"/>
      <c r="B13" s="14"/>
      <c r="C13" s="25"/>
      <c r="D13" s="3"/>
      <c r="E13" s="3"/>
      <c r="F13" s="3"/>
      <c r="G13" s="3"/>
    </row>
    <row r="14" spans="1:18" ht="15.75">
      <c r="A14" s="28" t="s">
        <v>155</v>
      </c>
      <c r="B14" s="27"/>
      <c r="C14" s="27"/>
      <c r="D14" s="27"/>
      <c r="H14" s="29"/>
      <c r="I14" s="29"/>
      <c r="J14" s="29"/>
      <c r="R14" s="1"/>
    </row>
    <row r="15" spans="1:18" ht="15">
      <c r="A15" s="29" t="s">
        <v>125</v>
      </c>
      <c r="H15" s="29"/>
      <c r="I15" s="29"/>
      <c r="J15" s="29"/>
      <c r="R15" s="1"/>
    </row>
    <row r="16" spans="1:18" ht="45.75" thickBot="1">
      <c r="A16" s="30"/>
      <c r="B16" s="31" t="s">
        <v>156</v>
      </c>
      <c r="C16" s="31"/>
      <c r="D16" s="31" t="s">
        <v>126</v>
      </c>
      <c r="E16" s="32" t="s">
        <v>127</v>
      </c>
      <c r="F16" s="29"/>
      <c r="G16" s="29"/>
      <c r="H16" s="29">
        <v>2010</v>
      </c>
      <c r="I16" s="29">
        <v>2011</v>
      </c>
      <c r="J16" s="42" t="s">
        <v>128</v>
      </c>
      <c r="K16">
        <v>2012</v>
      </c>
      <c r="L16" s="42" t="s">
        <v>128</v>
      </c>
      <c r="R16" s="1"/>
    </row>
    <row r="17" spans="1:18" ht="15">
      <c r="A17" s="34" t="s">
        <v>129</v>
      </c>
      <c r="B17" s="35">
        <v>170009</v>
      </c>
      <c r="C17" s="35">
        <v>103528</v>
      </c>
      <c r="D17" s="35">
        <v>170009</v>
      </c>
      <c r="E17" s="36"/>
      <c r="F17" s="29"/>
      <c r="G17" s="29"/>
      <c r="H17" s="33" t="s">
        <v>130</v>
      </c>
      <c r="I17" s="33" t="s">
        <v>130</v>
      </c>
      <c r="J17" s="33" t="s">
        <v>131</v>
      </c>
      <c r="K17" s="33" t="s">
        <v>130</v>
      </c>
      <c r="L17" s="33" t="s">
        <v>131</v>
      </c>
      <c r="R17" s="1"/>
    </row>
    <row r="18" spans="1:18" ht="15">
      <c r="A18" s="34" t="s">
        <v>132</v>
      </c>
      <c r="B18" s="35">
        <v>178551</v>
      </c>
      <c r="C18" s="35">
        <v>113689</v>
      </c>
      <c r="D18" s="35">
        <v>178551</v>
      </c>
      <c r="E18" s="36">
        <f aca="true" t="shared" si="1" ref="E18:E31">(D18-D17)/D17</f>
        <v>0.05024439882594451</v>
      </c>
      <c r="F18" s="29"/>
      <c r="G18" s="29" t="s">
        <v>133</v>
      </c>
      <c r="H18" s="29">
        <v>7387</v>
      </c>
      <c r="I18" s="37">
        <v>9236</v>
      </c>
      <c r="J18" s="36">
        <f aca="true" t="shared" si="2" ref="J18:J30">(I18-H18)/H18</f>
        <v>0.25030458914308923</v>
      </c>
      <c r="K18" s="37">
        <v>14119</v>
      </c>
      <c r="L18" s="36">
        <f>(K18-I18)/I18</f>
        <v>0.5286920744911217</v>
      </c>
      <c r="R18" s="1"/>
    </row>
    <row r="19" spans="1:18" ht="15">
      <c r="A19" s="34" t="s">
        <v>134</v>
      </c>
      <c r="B19" s="35">
        <v>209483</v>
      </c>
      <c r="C19" s="35">
        <v>114665</v>
      </c>
      <c r="D19" s="35">
        <v>209483</v>
      </c>
      <c r="E19" s="36">
        <f t="shared" si="1"/>
        <v>0.1732390185437214</v>
      </c>
      <c r="F19" s="29"/>
      <c r="G19" s="29" t="s">
        <v>135</v>
      </c>
      <c r="H19" s="29">
        <v>7628</v>
      </c>
      <c r="I19" s="37">
        <v>9712</v>
      </c>
      <c r="J19" s="36">
        <f t="shared" si="2"/>
        <v>0.2732039853172522</v>
      </c>
      <c r="K19" s="37">
        <v>15418</v>
      </c>
      <c r="L19" s="36">
        <f>(K19-I19)/I19</f>
        <v>0.5875205930807249</v>
      </c>
      <c r="R19" s="1"/>
    </row>
    <row r="20" spans="1:18" ht="15">
      <c r="A20" s="34" t="s">
        <v>136</v>
      </c>
      <c r="B20" s="35">
        <v>262316</v>
      </c>
      <c r="C20" s="35">
        <v>130983</v>
      </c>
      <c r="D20" s="35">
        <v>262316</v>
      </c>
      <c r="E20" s="36">
        <f t="shared" si="1"/>
        <v>0.25220662297179247</v>
      </c>
      <c r="F20" s="29"/>
      <c r="G20" s="29" t="s">
        <v>137</v>
      </c>
      <c r="H20" s="29">
        <v>9025</v>
      </c>
      <c r="I20" s="37">
        <v>13010</v>
      </c>
      <c r="J20" s="36">
        <f t="shared" si="2"/>
        <v>0.44155124653739614</v>
      </c>
      <c r="K20" s="37">
        <v>17308</v>
      </c>
      <c r="L20" s="36">
        <f>(K20-I20)/I20</f>
        <v>0.3303612605687932</v>
      </c>
      <c r="R20" s="1"/>
    </row>
    <row r="21" spans="1:18" ht="15">
      <c r="A21" s="34" t="s">
        <v>138</v>
      </c>
      <c r="B21" s="35">
        <v>211507</v>
      </c>
      <c r="C21" s="35">
        <v>122614</v>
      </c>
      <c r="D21" s="35">
        <v>211507</v>
      </c>
      <c r="E21" s="36">
        <f t="shared" si="1"/>
        <v>-0.19369386541423322</v>
      </c>
      <c r="F21" s="29"/>
      <c r="G21" s="29" t="s">
        <v>139</v>
      </c>
      <c r="H21" s="29">
        <v>8627</v>
      </c>
      <c r="I21" s="37">
        <v>12173</v>
      </c>
      <c r="J21" s="36">
        <f t="shared" si="2"/>
        <v>0.4110351222904834</v>
      </c>
      <c r="R21" s="1"/>
    </row>
    <row r="22" spans="1:18" ht="15">
      <c r="A22" s="34" t="s">
        <v>140</v>
      </c>
      <c r="B22" s="35">
        <v>139614</v>
      </c>
      <c r="C22" s="35">
        <v>91651</v>
      </c>
      <c r="D22" s="35">
        <v>139614</v>
      </c>
      <c r="E22" s="36">
        <f t="shared" si="1"/>
        <v>-0.3399083718269372</v>
      </c>
      <c r="F22" s="29"/>
      <c r="G22" s="29" t="s">
        <v>104</v>
      </c>
      <c r="H22" s="29">
        <v>7895</v>
      </c>
      <c r="I22" s="37">
        <v>13290</v>
      </c>
      <c r="J22" s="36">
        <f t="shared" si="2"/>
        <v>0.6833438885370487</v>
      </c>
      <c r="R22" s="1"/>
    </row>
    <row r="23" spans="1:18" ht="15">
      <c r="A23" s="34" t="s">
        <v>141</v>
      </c>
      <c r="B23" s="35">
        <v>146031</v>
      </c>
      <c r="C23" s="35">
        <v>69328</v>
      </c>
      <c r="D23" s="35">
        <v>146031</v>
      </c>
      <c r="E23" s="36">
        <f t="shared" si="1"/>
        <v>0.04596243929691865</v>
      </c>
      <c r="F23" s="29"/>
      <c r="G23" s="29" t="s">
        <v>142</v>
      </c>
      <c r="H23" s="29">
        <v>8896</v>
      </c>
      <c r="I23" s="37">
        <v>14647</v>
      </c>
      <c r="J23" s="36">
        <f t="shared" si="2"/>
        <v>0.6464703237410072</v>
      </c>
      <c r="R23" s="1"/>
    </row>
    <row r="24" spans="1:18" ht="15">
      <c r="A24" s="34" t="s">
        <v>143</v>
      </c>
      <c r="B24" s="35">
        <v>141964</v>
      </c>
      <c r="C24" s="35">
        <v>66789</v>
      </c>
      <c r="D24" s="35">
        <v>141964</v>
      </c>
      <c r="E24" s="36">
        <f t="shared" si="1"/>
        <v>-0.02785025097410824</v>
      </c>
      <c r="F24" s="29"/>
      <c r="G24" s="29" t="s">
        <v>144</v>
      </c>
      <c r="H24" s="29">
        <v>9589</v>
      </c>
      <c r="I24" s="37">
        <v>13163</v>
      </c>
      <c r="J24" s="36">
        <f t="shared" si="2"/>
        <v>0.37271874022317236</v>
      </c>
      <c r="R24" s="1"/>
    </row>
    <row r="25" spans="1:18" ht="15">
      <c r="A25" s="34" t="s">
        <v>145</v>
      </c>
      <c r="B25" s="35">
        <v>203197</v>
      </c>
      <c r="C25" s="35">
        <v>75263</v>
      </c>
      <c r="D25" s="35">
        <v>203197</v>
      </c>
      <c r="E25" s="36">
        <f t="shared" si="1"/>
        <v>0.4313276605336564</v>
      </c>
      <c r="F25" s="29"/>
      <c r="G25" s="29" t="s">
        <v>146</v>
      </c>
      <c r="H25" s="29">
        <v>8834</v>
      </c>
      <c r="I25" s="37">
        <v>15085</v>
      </c>
      <c r="J25" s="36">
        <f t="shared" si="2"/>
        <v>0.7076069730586371</v>
      </c>
      <c r="R25" s="1"/>
    </row>
    <row r="26" spans="1:18" ht="15">
      <c r="A26" s="34" t="s">
        <v>147</v>
      </c>
      <c r="B26" s="35">
        <v>282792</v>
      </c>
      <c r="C26" s="35">
        <v>88858</v>
      </c>
      <c r="D26" s="35">
        <v>282792</v>
      </c>
      <c r="E26" s="36">
        <f t="shared" si="1"/>
        <v>0.3917134603365207</v>
      </c>
      <c r="F26" s="29"/>
      <c r="G26" s="29" t="s">
        <v>148</v>
      </c>
      <c r="H26" s="29">
        <v>9402</v>
      </c>
      <c r="I26" s="37">
        <v>15937</v>
      </c>
      <c r="J26" s="38">
        <f t="shared" si="2"/>
        <v>0.6950648798128057</v>
      </c>
      <c r="R26" s="1"/>
    </row>
    <row r="27" spans="1:18" ht="15">
      <c r="A27" s="34" t="s">
        <v>149</v>
      </c>
      <c r="B27" s="35">
        <v>284008</v>
      </c>
      <c r="C27" s="35">
        <v>90792</v>
      </c>
      <c r="D27" s="35">
        <v>284008</v>
      </c>
      <c r="E27" s="36">
        <f t="shared" si="1"/>
        <v>0.004299980197459617</v>
      </c>
      <c r="F27" s="29"/>
      <c r="G27" s="29" t="s">
        <v>121</v>
      </c>
      <c r="H27" s="29">
        <v>8714</v>
      </c>
      <c r="I27" s="37">
        <v>17424</v>
      </c>
      <c r="J27" s="38">
        <f t="shared" si="2"/>
        <v>0.9995409685563461</v>
      </c>
      <c r="R27" s="1"/>
    </row>
    <row r="28" spans="1:18" ht="15">
      <c r="A28" s="34" t="s">
        <v>150</v>
      </c>
      <c r="B28" s="35">
        <v>150965</v>
      </c>
      <c r="C28" s="35">
        <v>70426</v>
      </c>
      <c r="D28" s="35">
        <v>150965</v>
      </c>
      <c r="E28" s="36">
        <f t="shared" si="1"/>
        <v>-0.468448071885299</v>
      </c>
      <c r="F28" s="29"/>
      <c r="G28" s="29" t="s">
        <v>151</v>
      </c>
      <c r="H28" s="29">
        <v>9614</v>
      </c>
      <c r="I28" s="37">
        <f>+I30-I18-I19-I20-I21-I22-I23-I24-I25-I26-I27-I29</f>
        <v>16742</v>
      </c>
      <c r="J28" s="38">
        <f t="shared" si="2"/>
        <v>0.7414187643020596</v>
      </c>
      <c r="R28" s="1"/>
    </row>
    <row r="29" spans="1:18" ht="15">
      <c r="A29" s="34" t="s">
        <v>152</v>
      </c>
      <c r="B29" s="35">
        <v>133473</v>
      </c>
      <c r="C29" s="35">
        <v>48880</v>
      </c>
      <c r="D29" s="35">
        <v>133473</v>
      </c>
      <c r="E29" s="36">
        <f t="shared" si="1"/>
        <v>-0.11586791640446462</v>
      </c>
      <c r="F29" s="29"/>
      <c r="G29" s="29" t="s">
        <v>153</v>
      </c>
      <c r="H29" s="29">
        <v>11742</v>
      </c>
      <c r="I29" s="37">
        <v>20939</v>
      </c>
      <c r="J29" s="38">
        <f t="shared" si="2"/>
        <v>0.7832566854028274</v>
      </c>
      <c r="R29" s="1"/>
    </row>
    <row r="30" spans="1:18" ht="15">
      <c r="A30" s="34" t="s">
        <v>154</v>
      </c>
      <c r="B30" s="35">
        <v>94798</v>
      </c>
      <c r="C30" s="35">
        <v>39087</v>
      </c>
      <c r="D30" s="35">
        <v>94798</v>
      </c>
      <c r="E30" s="36">
        <f t="shared" si="1"/>
        <v>-0.289758977471099</v>
      </c>
      <c r="F30" s="29"/>
      <c r="G30" s="29" t="s">
        <v>23</v>
      </c>
      <c r="H30" s="29">
        <v>107152</v>
      </c>
      <c r="I30" s="37">
        <v>171358</v>
      </c>
      <c r="J30" s="38">
        <f t="shared" si="2"/>
        <v>0.5992048678512767</v>
      </c>
      <c r="R30" s="1"/>
    </row>
    <row r="31" spans="1:18" ht="15">
      <c r="A31" s="39">
        <v>2010</v>
      </c>
      <c r="B31" s="40">
        <v>107152</v>
      </c>
      <c r="C31" s="29"/>
      <c r="D31" s="40">
        <v>107152</v>
      </c>
      <c r="E31" s="36">
        <f t="shared" si="1"/>
        <v>0.13031920504651998</v>
      </c>
      <c r="F31" s="29"/>
      <c r="G31" s="29"/>
      <c r="H31" s="29"/>
      <c r="I31" s="41"/>
      <c r="J31" s="38"/>
      <c r="R3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HPLS-10, 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2014 HTF STATUS</dc:title>
  <dc:subject/>
  <dc:creator>Carolyn Sue Edwards</dc:creator>
  <cp:keywords/>
  <dc:description>Based on final unaudited statement from BPD and downloads from STAR on October 24, 2007.  Revised November 30, 2007 to correct 60-cent error in BLM child account.</dc:description>
  <cp:lastModifiedBy>USDOT_User</cp:lastModifiedBy>
  <cp:lastPrinted>2017-01-19T20:08:10Z</cp:lastPrinted>
  <dcterms:created xsi:type="dcterms:W3CDTF">2001-01-16T12:58:29Z</dcterms:created>
  <dcterms:modified xsi:type="dcterms:W3CDTF">2017-01-19T21:22:06Z</dcterms:modified>
  <cp:category/>
  <cp:version/>
  <cp:contentType/>
  <cp:contentStatus/>
</cp:coreProperties>
</file>