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91" windowWidth="12120" windowHeight="9120" firstSheet="1" activeTab="1"/>
  </bookViews>
  <sheets>
    <sheet name="Summary" sheetId="1" state="hidden" r:id="rId1"/>
    <sheet name="Booklet Summary" sheetId="2" r:id="rId2"/>
    <sheet name="Summary2" sheetId="3" state="hidden" r:id="rId3"/>
  </sheets>
  <definedNames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BY_AGENCY">#REF!</definedName>
    <definedName name="BY_TITLE">#REF!</definedName>
    <definedName name="GUAR_FUNDING">#REF!</definedName>
    <definedName name="_xlnm.Print_Area" localSheetId="1">'Booklet Summary'!$A$5:$I$105</definedName>
    <definedName name="_xlnm.Print_Area" localSheetId="0">'Summary'!$B$9:$U$177</definedName>
    <definedName name="_xlnm.Print_Area" localSheetId="2">'Summary2'!$I$73:$AA$97</definedName>
    <definedName name="_xlnm.Print_Titles" localSheetId="1">'Booklet Summary'!$1:$4</definedName>
    <definedName name="_xlnm.Print_Titles" localSheetId="0">'Summary'!$1:$8</definedName>
    <definedName name="SUMMARY">'Summary'!$B$9:$V$177</definedName>
    <definedName name="SUMMARY2">'Summary2'!$B$1:$AD$108</definedName>
  </definedNames>
  <calcPr fullCalcOnLoad="1"/>
</workbook>
</file>

<file path=xl/sharedStrings.xml><?xml version="1.0" encoding="utf-8"?>
<sst xmlns="http://schemas.openxmlformats.org/spreadsheetml/2006/main" count="843" uniqueCount="553">
  <si>
    <t>FHWA tpreadtheet Tptal</t>
  </si>
  <si>
    <t>Formula Grants for Other Than Urbanized Areas</t>
  </si>
  <si>
    <t>National Highway System Program</t>
  </si>
  <si>
    <t>Federal Lands Highway Program</t>
  </si>
  <si>
    <t>Multi-State Corridor Planning</t>
  </si>
  <si>
    <t>Border Planning, Operations, and Technology Program</t>
  </si>
  <si>
    <t>Intelligent Transportation System Performance Incentive Program</t>
  </si>
  <si>
    <t>Highway Use Tax Evasion</t>
  </si>
  <si>
    <t>Total --Title I</t>
  </si>
  <si>
    <t>Emergency Medical Services Grants</t>
  </si>
  <si>
    <t>State Traffic Safety Information System Improvement Grants</t>
  </si>
  <si>
    <t>Major Capital Investment Grants (Net of Planning)</t>
  </si>
  <si>
    <t>Surface Transportation Research, Development and Deployment Program</t>
  </si>
  <si>
    <t>Title VI--Intermodal Facilities</t>
  </si>
  <si>
    <t>Title VII-Miscellaneous</t>
  </si>
  <si>
    <t>GRAND TOTAL --SAFETEA</t>
  </si>
  <si>
    <t>Total Authorizations by Account</t>
  </si>
  <si>
    <t>Highway Account of the Highway Trust Fund</t>
  </si>
  <si>
    <t>Mass Transit Account of the Highway Trust Fund</t>
  </si>
  <si>
    <t>Planning Programs</t>
  </si>
  <si>
    <t>Emergency Medical Services Activities</t>
  </si>
  <si>
    <t>International Cooperation Activities</t>
  </si>
  <si>
    <t>National Motor Vehicle Crash Causation Study</t>
  </si>
  <si>
    <t>State and Community Highway Safety Programs - Formula Grants</t>
  </si>
  <si>
    <t>State and Community Highway Safety Programs - Performance Grants</t>
  </si>
  <si>
    <t>State and Community Highway Safety Programs - Impaired Driving Grants</t>
  </si>
  <si>
    <t>Total</t>
  </si>
  <si>
    <t>Average</t>
  </si>
  <si>
    <t>Federal Highway Administration</t>
  </si>
  <si>
    <t>National Highway Traffic Safety Administration</t>
  </si>
  <si>
    <t>General Fund</t>
  </si>
  <si>
    <t>Federal Transit Administration</t>
  </si>
  <si>
    <t>Research and Special Programs Administration</t>
  </si>
  <si>
    <t>Federal Railroad Administration</t>
  </si>
  <si>
    <t>HTF = "Highway Trust Fund."</t>
  </si>
  <si>
    <t>GF = "General Fund."</t>
  </si>
  <si>
    <t>STA = "subject to appropriation."</t>
  </si>
  <si>
    <t>ssambn = "Such sums as may be necessary."</t>
  </si>
  <si>
    <t>HTF (Highway Account)</t>
  </si>
  <si>
    <t>Funding Summary</t>
  </si>
  <si>
    <t>FY 1998</t>
  </si>
  <si>
    <t>FY 1999</t>
  </si>
  <si>
    <t>FY 2000</t>
  </si>
  <si>
    <t>FY 2001</t>
  </si>
  <si>
    <t>FY 2002</t>
  </si>
  <si>
    <t>FY 2003</t>
  </si>
  <si>
    <t>Title I -- Federal-Aid Highways</t>
  </si>
  <si>
    <t>Interstate Maintenance Program</t>
  </si>
  <si>
    <t>National Highway System</t>
  </si>
  <si>
    <t>Bridge Program</t>
  </si>
  <si>
    <t>Surface Transportation Program</t>
  </si>
  <si>
    <t>Congestion Mitigation/Air Quality Improvement Program</t>
  </si>
  <si>
    <t>Appalachian Development Highway System</t>
  </si>
  <si>
    <t>Recreational Trails Program</t>
  </si>
  <si>
    <t>Federal Lands Highways Program:</t>
  </si>
  <si>
    <t>Indian Reservation Roads</t>
  </si>
  <si>
    <t>Public Lands Highways</t>
  </si>
  <si>
    <t>Park Roads and Parkways</t>
  </si>
  <si>
    <t>Refuge Roads</t>
  </si>
  <si>
    <t>National Corridor Planning and Development</t>
  </si>
  <si>
    <t>and Coordinated Border Infrastructure Program</t>
  </si>
  <si>
    <t>Construction of Ferry Boats and Ferry Terminal Facilities</t>
  </si>
  <si>
    <t>National Scenic Byways Program</t>
  </si>
  <si>
    <t>Value Pricing Pilot Program</t>
  </si>
  <si>
    <t>High Priority Projects Program</t>
  </si>
  <si>
    <t>Highway Use Tax Evasion Projects</t>
  </si>
  <si>
    <t>Commonwealth of Puerto Rico Highway Program</t>
  </si>
  <si>
    <t>Rail-Highway Crossing Hazard Elimination</t>
  </si>
  <si>
    <t>in High Speed Rail Corridors (GF)</t>
  </si>
  <si>
    <t xml:space="preserve">* </t>
  </si>
  <si>
    <t>Minimum Guarantee</t>
  </si>
  <si>
    <t>Revenue Aligned Budget Authority</t>
  </si>
  <si>
    <t>Woodrow Wilson Memorial Bridge</t>
  </si>
  <si>
    <t>Miscellaneous Studies, Reports, and Projects (HTF &amp; GF)</t>
  </si>
  <si>
    <t>Magnetic Levitation Transportation</t>
  </si>
  <si>
    <t>Technology Deployment Program</t>
  </si>
  <si>
    <t>Low-Speed MAGLEV Project (STA)</t>
  </si>
  <si>
    <t>Technology Deployment Program (STA)</t>
  </si>
  <si>
    <t>Transportation and Community</t>
  </si>
  <si>
    <t>and System Preservation Pilot Program</t>
  </si>
  <si>
    <t>Transportation Assistance for Olympic Cities (STA)</t>
  </si>
  <si>
    <t>National Historic Covered Bridge Preservation (GF)</t>
  </si>
  <si>
    <t>Safety Incentive Grants for Use of Seat Belts</t>
  </si>
  <si>
    <t>Safety Incentives to Prevent Operation</t>
  </si>
  <si>
    <t>of Motor Vehicles by Intoxicated Persons</t>
  </si>
  <si>
    <t>Transportation Infrastructure Finance and Innovation</t>
  </si>
  <si>
    <t>Total -- Title I</t>
  </si>
  <si>
    <t>Title II -- Highway Safety</t>
  </si>
  <si>
    <t>Child Passenger Protection Education Grants (GF)</t>
  </si>
  <si>
    <t>Evaluation of Motor Vehicle Driving Record Access (GF)</t>
  </si>
  <si>
    <t>Highway Safety Programs</t>
  </si>
  <si>
    <t>Highway Safety Research and Development (STA)</t>
  </si>
  <si>
    <t>Highway Safety Research and Development</t>
  </si>
  <si>
    <t>Occupant Protection Incentive Grants</t>
  </si>
  <si>
    <t>Alcohol-Impaired Driving Countermeasures</t>
  </si>
  <si>
    <t>Incentive Grants</t>
  </si>
  <si>
    <t>State Highway Safety Data Grants</t>
  </si>
  <si>
    <t>National Driver Register (STA)</t>
  </si>
  <si>
    <t>Total -- Title II</t>
  </si>
  <si>
    <t>Title III -- Federal Transit Administration Programs</t>
  </si>
  <si>
    <t>Formula Grants</t>
  </si>
  <si>
    <t>Formula Grants (GF)</t>
  </si>
  <si>
    <t>Alaska Railroad</t>
  </si>
  <si>
    <t>Clean Fuels</t>
  </si>
  <si>
    <t>Urbanized Area Formula Grants</t>
  </si>
  <si>
    <t>Formula Grants for Other than Urbanized Area</t>
  </si>
  <si>
    <t>Formula Grants and Loans for Special Needs of Elderly</t>
  </si>
  <si>
    <t>Individuals and Individuals with Disabilities</t>
  </si>
  <si>
    <t>Rural Transportation Accessibility</t>
  </si>
  <si>
    <t>Incentive Program -- Intercity, Fixed-Route</t>
  </si>
  <si>
    <t>Rural Transportation Accessibility Incentive Program -- Other</t>
  </si>
  <si>
    <t>Capital Program Grants and Loans</t>
  </si>
  <si>
    <t>Capital Program Grants and Loans (GF)</t>
  </si>
  <si>
    <t>Bus and Bus Related Facilities</t>
  </si>
  <si>
    <t>Fixed Guideway Modernization</t>
  </si>
  <si>
    <t>New Starts</t>
  </si>
  <si>
    <t>Transit Planning</t>
  </si>
  <si>
    <t>Transit Planning (GF)</t>
  </si>
  <si>
    <t>Transit Research</t>
  </si>
  <si>
    <t>Transit Research (GF)</t>
  </si>
  <si>
    <t>National Planning and Research</t>
  </si>
  <si>
    <t>Rural Transit Assistance</t>
  </si>
  <si>
    <t>Transit Cooperative Research</t>
  </si>
  <si>
    <t>National Transit Institute</t>
  </si>
  <si>
    <t>Clean Fuels Formula Grant Program (GF)</t>
  </si>
  <si>
    <t>University Transportation Research</t>
  </si>
  <si>
    <t>University Transportation Research (GF)</t>
  </si>
  <si>
    <t>Administration</t>
  </si>
  <si>
    <t>Administration (GF)</t>
  </si>
  <si>
    <t>Job Access and Reverse Commute Grants</t>
  </si>
  <si>
    <t>Job Access and Reverse Commute Grants (GF)</t>
  </si>
  <si>
    <t>Total -- Title III</t>
  </si>
  <si>
    <t>Title IV -- Motor Carrier Safety</t>
  </si>
  <si>
    <t>Motor Carrier Safety Grants</t>
  </si>
  <si>
    <t>Information Systems</t>
  </si>
  <si>
    <t>School Transportation Safety Study (GF)</t>
  </si>
  <si>
    <t>Total -- Title IV</t>
  </si>
  <si>
    <t>Title V -- Transportation Research</t>
  </si>
  <si>
    <t>Surface Transportation Research</t>
  </si>
  <si>
    <t>Training and Education</t>
  </si>
  <si>
    <t>Bureau of Transportation Statistics</t>
  </si>
  <si>
    <t>ITS Standards, Research,</t>
  </si>
  <si>
    <t>Operational Tests, and Development</t>
  </si>
  <si>
    <t>ITS Deployment</t>
  </si>
  <si>
    <t>Advanced Vehicle Technologies Program (GF)</t>
  </si>
  <si>
    <t>Commercial Remote Sensing Products</t>
  </si>
  <si>
    <t>and Spatial Information Technologies (GF)</t>
  </si>
  <si>
    <t>Drexel University Intelligent Infrastructure Institute (GF)</t>
  </si>
  <si>
    <t>Total -- Title V</t>
  </si>
  <si>
    <t>Title VII -- Miscellaneous</t>
  </si>
  <si>
    <t>Motor Vehicle Safety Activities (GF)</t>
  </si>
  <si>
    <t>Motor Vehicle Information Activities (GF)</t>
  </si>
  <si>
    <t>High-Speed Rail (GF)</t>
  </si>
  <si>
    <t>Light Density Rail Line Pilot Projects (GF)</t>
  </si>
  <si>
    <t>Alaska Railroad (GF)</t>
  </si>
  <si>
    <t>One-call Notification Programs -- Grants to States (GF)</t>
  </si>
  <si>
    <t>One-call Notification Programs -- Administration (GF)</t>
  </si>
  <si>
    <t>Total -- Title VII</t>
  </si>
  <si>
    <t>GRAND TOTAL -- TEA-21</t>
  </si>
  <si>
    <t>Amounts in parentheses are non-additive.</t>
  </si>
  <si>
    <t>* = Estimated amounts.</t>
  </si>
  <si>
    <t>TOTALS -- BY AGENCY:</t>
  </si>
  <si>
    <t>TOTALS -- BY FUNDING SOURCE:</t>
  </si>
  <si>
    <t>HTF (Mass Transit Account Account)</t>
  </si>
  <si>
    <t>NOTE:</t>
  </si>
  <si>
    <t>Programs under Titles I, II, IV, and V are funded from the Highway Account of the Highway Trust Fund unless otherwise noted.</t>
  </si>
  <si>
    <t>Programs under Title III are funded from the Mass Transit Account of the Highway Trust Fund unless otherwise noted.</t>
  </si>
  <si>
    <t>Programs under Title VII are funded from the General Fund of the Treasury.</t>
  </si>
  <si>
    <t>General Funded Miscellaneous Projects:</t>
  </si>
  <si>
    <t>TRANSPORTATION EQUITY ACT FOR THE 21st CENTURY (TEA-21)</t>
  </si>
  <si>
    <t>(P.L. 105-178)</t>
  </si>
  <si>
    <t>(Reflects Changes Made in the TEA-21 Restoration Act)</t>
  </si>
  <si>
    <t>GF</t>
  </si>
  <si>
    <t>*</t>
  </si>
  <si>
    <t>1101(a)(1)</t>
  </si>
  <si>
    <t>HTF (HA)</t>
  </si>
  <si>
    <t xml:space="preserve"> </t>
  </si>
  <si>
    <t>1101(a)(2)</t>
  </si>
  <si>
    <t>1101(a)(3)</t>
  </si>
  <si>
    <t>1101(a)(4)</t>
  </si>
  <si>
    <t>1101(a)(5)</t>
  </si>
  <si>
    <t>1101(a)(6)</t>
  </si>
  <si>
    <t>Appalachian Development Highway System (Sec. 201 of ARDA)</t>
  </si>
  <si>
    <t>1101(a)(7)</t>
  </si>
  <si>
    <t>1101(a)(8)</t>
  </si>
  <si>
    <t>Federal Lands Highways Program</t>
  </si>
  <si>
    <t>1101(a)(9)</t>
  </si>
  <si>
    <t>1101(a)(10)</t>
  </si>
  <si>
    <t>Construction of Ferry Boats and Ferry Terminal Facilities (Sec. 1064 of ISTEA)</t>
  </si>
  <si>
    <t>[5.000]</t>
  </si>
  <si>
    <t>[30.000]</t>
  </si>
  <si>
    <t>1101(a)(11)</t>
  </si>
  <si>
    <t>Sec. 9006(b)</t>
  </si>
  <si>
    <t>1101(a)(12)</t>
  </si>
  <si>
    <t>Value Pricing Pilot Program (Sec. 1012(b) of ISTEA)</t>
  </si>
  <si>
    <t>Sec. 9002(a)(1)</t>
  </si>
  <si>
    <t>1101(a)(13)</t>
  </si>
  <si>
    <t>Sec. 9002(a)(2)</t>
  </si>
  <si>
    <t>1101(a)(14)</t>
  </si>
  <si>
    <t>1101(a)(15)</t>
  </si>
  <si>
    <t>1104</t>
  </si>
  <si>
    <t>1105</t>
  </si>
  <si>
    <t>1116</t>
  </si>
  <si>
    <t>Woodrow Wilson Memorial Bridge (Sec. 412(a) of WWMBAA)</t>
  </si>
  <si>
    <t>1210-1215</t>
  </si>
  <si>
    <t>Miscellaneous Studies, Reports, &amp; Projects</t>
  </si>
  <si>
    <t>HTF (HA) &amp; GF</t>
  </si>
  <si>
    <t>1210</t>
  </si>
  <si>
    <t>Advanced Travel Forecasting Procedures Program (TRANSIMS)</t>
  </si>
  <si>
    <t>1211(i)</t>
  </si>
  <si>
    <t>Future Corridor Segment Study</t>
  </si>
  <si>
    <t>1212(b)</t>
  </si>
  <si>
    <t>Infrastructure Awareness Program</t>
  </si>
  <si>
    <t>1212(d)(2)</t>
  </si>
  <si>
    <t>Vehicle Weight Limitations Studies</t>
  </si>
  <si>
    <t>1212(e)</t>
  </si>
  <si>
    <t>Driver Training and Safety Center</t>
  </si>
  <si>
    <t>1212(f)</t>
  </si>
  <si>
    <t>Ohio River Welcome Center</t>
  </si>
  <si>
    <t>1212(i)</t>
  </si>
  <si>
    <t>Bicycle and Pedestrian Safety Grants</t>
  </si>
  <si>
    <t>1212(j)</t>
  </si>
  <si>
    <t>Heavy Equipment Operator Training Facility</t>
  </si>
  <si>
    <t>1212(k)</t>
  </si>
  <si>
    <t>Motor Carrier Operator Vehicle and Training Facility</t>
  </si>
  <si>
    <t>Sec. 9003(e)(2)</t>
  </si>
  <si>
    <t>1212(l)</t>
  </si>
  <si>
    <t>High Priority Las Vegas Intermodal Center</t>
  </si>
  <si>
    <t>Sec. 9003(e)(3)</t>
  </si>
  <si>
    <t>1212(m)</t>
  </si>
  <si>
    <t>Seismic Design</t>
  </si>
  <si>
    <t>[8.000]</t>
  </si>
  <si>
    <t>1212(q)(1)</t>
  </si>
  <si>
    <t>Replacement of Roslyn Viaduct (GF)</t>
  </si>
  <si>
    <t>1212(q)(2)</t>
  </si>
  <si>
    <t>Design and Engineering for Miller Highway (GF)</t>
  </si>
  <si>
    <t>1212(q)(3)</t>
  </si>
  <si>
    <t>Williamsville Toll Barrier (GF)</t>
  </si>
  <si>
    <t>1212(r)</t>
  </si>
  <si>
    <t>Bridge Rehabilitation -- Route 13, St. Georges, DE</t>
  </si>
  <si>
    <t>($10 million will be made available to DE if certain criteria are met; the source of funding for this provision was not identified)</t>
  </si>
  <si>
    <t>1213(i)</t>
  </si>
  <si>
    <t>Commercial Motor Vehicle Study</t>
  </si>
  <si>
    <t>1213(j)</t>
  </si>
  <si>
    <t>Traffic Analysis -- Trade Processing Center Feasibility Study (OK)</t>
  </si>
  <si>
    <t>1214(a)</t>
  </si>
  <si>
    <t>Access to J.F. Kennedy Center for the Performing Arts Study</t>
  </si>
  <si>
    <t>1214(b)</t>
  </si>
  <si>
    <t>Smithsonian Institution Transportation Program</t>
  </si>
  <si>
    <t>1214(c)</t>
  </si>
  <si>
    <t>New River Visitor Center</t>
  </si>
  <si>
    <t>1214(d)</t>
  </si>
  <si>
    <t>Additional Authorizations for States with Indian Reservations</t>
  </si>
  <si>
    <t>Sec. 9006(c)</t>
  </si>
  <si>
    <t>1214(e)</t>
  </si>
  <si>
    <t>Minnesota Transportation History Network</t>
  </si>
  <si>
    <t>1214(f)</t>
  </si>
  <si>
    <t>Sachuest Point National Wildlife Refuge</t>
  </si>
  <si>
    <t>1214(g)</t>
  </si>
  <si>
    <t>Runway Removal at Ninigret National Wildlife Refuge</t>
  </si>
  <si>
    <t>1214(h)</t>
  </si>
  <si>
    <t>Middletown Visitor Center</t>
  </si>
  <si>
    <t>Sec. 9006(d)</t>
  </si>
  <si>
    <t>1214(i)</t>
  </si>
  <si>
    <t>Entrance Paving at Ninigret National Wildlife Refuge</t>
  </si>
  <si>
    <t>1214(j)</t>
  </si>
  <si>
    <t>Rhode Island National Wildlife Refuge Education Center</t>
  </si>
  <si>
    <t>1214(k)</t>
  </si>
  <si>
    <t>Richmond National Battlefield Park Visitor Center Revitalization</t>
  </si>
  <si>
    <t>1214(l)</t>
  </si>
  <si>
    <t>Access to Corps of Engineers Reservoirs (MO)</t>
  </si>
  <si>
    <t>1214(m)</t>
  </si>
  <si>
    <t>Shenandoah Valley Civil War Battlefield Plan</t>
  </si>
  <si>
    <t>1214(o)</t>
  </si>
  <si>
    <t>Fort Peck (MT) Visitors Center</t>
  </si>
  <si>
    <t>1214(p)</t>
  </si>
  <si>
    <t>Bridges on Natchez Trace Parkway (MS)</t>
  </si>
  <si>
    <t>1214(q)</t>
  </si>
  <si>
    <t>Lolo Pass Visitor Center</t>
  </si>
  <si>
    <t>1215(a)</t>
  </si>
  <si>
    <t>Gettysburg (PA) Train Station</t>
  </si>
  <si>
    <t>1215(b)</t>
  </si>
  <si>
    <t>Center for National Scenic Byways (Duluth, MN)</t>
  </si>
  <si>
    <t>1215(c)</t>
  </si>
  <si>
    <t>Coal Heritage Trail</t>
  </si>
  <si>
    <t>Sec. 9003(g)</t>
  </si>
  <si>
    <t>1215(d)</t>
  </si>
  <si>
    <t>Traffic Calming Measures (VA)</t>
  </si>
  <si>
    <t>1215(e)</t>
  </si>
  <si>
    <t>Pedestrian Bridge (Charlottesville, VA)</t>
  </si>
  <si>
    <t>1215(f)</t>
  </si>
  <si>
    <t>Virginia Blue Ridge Parkway Interpretive Center</t>
  </si>
  <si>
    <t>1215(g)</t>
  </si>
  <si>
    <t>Chain of Rocks Bridge (MO)</t>
  </si>
  <si>
    <t>1218</t>
  </si>
  <si>
    <t>1221</t>
  </si>
  <si>
    <t>Transportation and Community and System Preservation Pilot Program</t>
  </si>
  <si>
    <t>1403</t>
  </si>
  <si>
    <t>1404</t>
  </si>
  <si>
    <t>1501</t>
  </si>
  <si>
    <t>Sec. 9002(b)</t>
  </si>
  <si>
    <t>1102(a)</t>
  </si>
  <si>
    <t>NHTSA</t>
  </si>
  <si>
    <t>[2.000]</t>
  </si>
  <si>
    <t>**</t>
  </si>
  <si>
    <t>4003(e)</t>
  </si>
  <si>
    <t>4004(b)</t>
  </si>
  <si>
    <t>5001(a)(1)</t>
  </si>
  <si>
    <t>Surface Transp. Research (Sec. 502, 506, 507, 508, &amp; Sec. 5112 of TEA21)</t>
  </si>
  <si>
    <t>5001(c)(1)(A)</t>
  </si>
  <si>
    <t>Long-Term Pavement Performance Program (Sec. 502(e))</t>
  </si>
  <si>
    <t>5001(c)(1)(B)</t>
  </si>
  <si>
    <t>Seismic Research Program (Sec. 502(f))</t>
  </si>
  <si>
    <t>5001(c)(1)(C)</t>
  </si>
  <si>
    <t>International Highway Transportation Outreach Program (Sec. 506)</t>
  </si>
  <si>
    <t>5001(c)(1)(D)</t>
  </si>
  <si>
    <t>Concrete Pavement Research</t>
  </si>
  <si>
    <t>5107</t>
  </si>
  <si>
    <t>Surface Transportation Environmental Cooperative Research Program (Sec. 507)</t>
  </si>
  <si>
    <t xml:space="preserve">-----  </t>
  </si>
  <si>
    <t>5112</t>
  </si>
  <si>
    <t>Study of Future Strategic Highway Research Program (Sec. 5112)</t>
  </si>
  <si>
    <t>5116(a)</t>
  </si>
  <si>
    <t>Seismic Research -- University of California at San Diego</t>
  </si>
  <si>
    <t>5116(b)</t>
  </si>
  <si>
    <t>Global Climate Research -- University of Alabama at Huntsville</t>
  </si>
  <si>
    <t>5116(c)</t>
  </si>
  <si>
    <t>Asphalt Research -- Auburn University</t>
  </si>
  <si>
    <t>5117(b)(4)</t>
  </si>
  <si>
    <t>Corrosion Control and Prevention Study</t>
  </si>
  <si>
    <t>Sec. 9011(h)</t>
  </si>
  <si>
    <t>5117(b)(5)</t>
  </si>
  <si>
    <t>Fundamental Properties of Asphalts (Sec. 6016 of ISTEA)</t>
  </si>
  <si>
    <t>5117(b)(8)</t>
  </si>
  <si>
    <t>Recycled Materials Resource Center -- University of New Hampshire</t>
  </si>
  <si>
    <t>-----</t>
  </si>
  <si>
    <t>General Research</t>
  </si>
  <si>
    <t>5001(a)(2)</t>
  </si>
  <si>
    <t>Technology Deployment Program (Sec. 503)</t>
  </si>
  <si>
    <t>5001(c)(2)(A)</t>
  </si>
  <si>
    <t>Innovative Bridge Research Program (Sec. 503(b)(3)(A)(i))</t>
  </si>
  <si>
    <t>5001(c)(2)(B)</t>
  </si>
  <si>
    <t>Innovative Bridge Construction Program (Sec. 503(b)(3)(A)(ii))</t>
  </si>
  <si>
    <t>5116(d)</t>
  </si>
  <si>
    <t>Advanced Vehicle Research -- University of Alabama at Tuscaloosa</t>
  </si>
  <si>
    <t>Sec. 9011(f)(1)</t>
  </si>
  <si>
    <t>5116(e)</t>
  </si>
  <si>
    <t>Geothermal Heat Pump Smart Bridge Program -- Oklahoma State University</t>
  </si>
  <si>
    <t>Sec. 9011(f)(2)</t>
  </si>
  <si>
    <t>5116(f)</t>
  </si>
  <si>
    <t>Intelligent Stiffener for Bridge Stress Reduction -- University of Oklahoma</t>
  </si>
  <si>
    <t>5116(g)</t>
  </si>
  <si>
    <t>Study of Advanced Trauma Care -- University of Alabama at Birmingham</t>
  </si>
  <si>
    <t>5116(h)</t>
  </si>
  <si>
    <t>Center for Transportation Injury Research -- Calspan University of Buffalo</t>
  </si>
  <si>
    <t>5116(i)</t>
  </si>
  <si>
    <t>Head and Spinal Cord Injury Research -- GWU and LSU</t>
  </si>
  <si>
    <t>5117(b)(1)</t>
  </si>
  <si>
    <t>Motor Vehicle Safety Warning System</t>
  </si>
  <si>
    <t>5117(b)(2)</t>
  </si>
  <si>
    <t>Motor Vehicle Advanced Sensor Control System</t>
  </si>
  <si>
    <t>5117(b)(3)</t>
  </si>
  <si>
    <t>Intelligent Transportation Infrastructure</t>
  </si>
  <si>
    <t>5117(b)(6)</t>
  </si>
  <si>
    <t>Advanced Traffic Monitoring and Response Center -- Letterkenny Army Depot</t>
  </si>
  <si>
    <t>5117(b)(7)</t>
  </si>
  <si>
    <t>Transportation Economic and Land Use System -- NJ Institute of Technology</t>
  </si>
  <si>
    <t>3015(c)</t>
  </si>
  <si>
    <t>Advanced Technology Pilot Program</t>
  </si>
  <si>
    <t>General Technology Deployment</t>
  </si>
  <si>
    <t>5001(a)(3)</t>
  </si>
  <si>
    <t>Training and Education (Sec. 504)</t>
  </si>
  <si>
    <t>5001(c)(3)(A)</t>
  </si>
  <si>
    <t>National Highway Institute (Sec. 504(a))</t>
  </si>
  <si>
    <t>5001(c)(3)(B)</t>
  </si>
  <si>
    <t>Local Technical Assistance Program (Sec. 504(b))</t>
  </si>
  <si>
    <t>5001(c)(3)(C)</t>
  </si>
  <si>
    <t>Eisenhower Transportation Fellowship Program (Sec. 504(c)(2))</t>
  </si>
  <si>
    <t>5001(a)(4)</t>
  </si>
  <si>
    <t>Bureau of Transportation Statistics (Sec. 111 of Title 49)</t>
  </si>
  <si>
    <t>5001(a)(5)</t>
  </si>
  <si>
    <t>ITS Standards, Research, Oper. Tests, and Development (Sec. 5204-7 of TEA21)</t>
  </si>
  <si>
    <t>5212(b)</t>
  </si>
  <si>
    <t>Outreach and Technology Transfer Activities</t>
  </si>
  <si>
    <t>Other ITS Research</t>
  </si>
  <si>
    <t>5001(a)(6)</t>
  </si>
  <si>
    <t>ITS Deployment (Sec. 5208 &amp; 5209 of TEA21)</t>
  </si>
  <si>
    <t>5001(c)(4)(A)</t>
  </si>
  <si>
    <t>ITS Integration (Sec. 5208 of TEA21)</t>
  </si>
  <si>
    <t>5308(e)</t>
  </si>
  <si>
    <t>ITI Deployment Activities in Rural Areas</t>
  </si>
  <si>
    <t>[7.400]</t>
  </si>
  <si>
    <t>[7.500]</t>
  </si>
  <si>
    <t>[8.300]</t>
  </si>
  <si>
    <t>[8.500]</t>
  </si>
  <si>
    <t>[48.200]</t>
  </si>
  <si>
    <t>[8.0333]</t>
  </si>
  <si>
    <t>5308(g)(2)</t>
  </si>
  <si>
    <t>Great Lakes ITS Implementation</t>
  </si>
  <si>
    <t>[12.000]</t>
  </si>
  <si>
    <t>[2.0000]</t>
  </si>
  <si>
    <t>5308(g)(3)</t>
  </si>
  <si>
    <t>Northeast ITS Implementation</t>
  </si>
  <si>
    <t>[5.0000]</t>
  </si>
  <si>
    <t>5001(c)(4)(B)</t>
  </si>
  <si>
    <t>Commercial Vehicle Infrastructure (Sec. 5209 of TEA21)</t>
  </si>
  <si>
    <t>5212(a)</t>
  </si>
  <si>
    <t>Use of Hazardous Materials Monitoring System</t>
  </si>
  <si>
    <t>5212(c)</t>
  </si>
  <si>
    <t>TRANSLINK</t>
  </si>
  <si>
    <t>Sec. 9011(a)</t>
  </si>
  <si>
    <t>5001(a)(7)</t>
  </si>
  <si>
    <t>University Transportation Research (Sec. 5505 of Title 49)</t>
  </si>
  <si>
    <t>5111</t>
  </si>
  <si>
    <t>Advanced Vehicle Technologies Program (Sec. 5506 of Title 49) (GF)</t>
  </si>
  <si>
    <t>5113</t>
  </si>
  <si>
    <t>Commercial Remote Sensing Products and Spatial Info. Technologies (GF)</t>
  </si>
  <si>
    <t>5118</t>
  </si>
  <si>
    <t>Sec. 9011(b)</t>
  </si>
  <si>
    <t>5002</t>
  </si>
  <si>
    <t>Obligation Limitation (on funding made available in Sec. 5001(a))</t>
  </si>
  <si>
    <t>HA = "Highway Account."</t>
  </si>
  <si>
    <t>MTA = "Mass Transit Account."</t>
  </si>
  <si>
    <t>STA = "Subject to appropriation."</t>
  </si>
  <si>
    <t>Highway Category:</t>
  </si>
  <si>
    <t>Discretionary Spending "Firewalls":</t>
  </si>
  <si>
    <t>Total, Discretionary Firewalls</t>
  </si>
  <si>
    <t>Mandatory Spending "Firewalls":</t>
  </si>
  <si>
    <t>FAH Exempt</t>
  </si>
  <si>
    <t>Subotal Guaranteed Funding -- Highway Category</t>
  </si>
  <si>
    <t>Mass Transit Category:</t>
  </si>
  <si>
    <t>Total Guaranteed Funding</t>
  </si>
  <si>
    <t>Discretionary Spending</t>
  </si>
  <si>
    <t>Mandatory Spending</t>
  </si>
  <si>
    <t>(Amounts in Dollars)</t>
  </si>
  <si>
    <t>Funding</t>
  </si>
  <si>
    <t>Actual</t>
  </si>
  <si>
    <t>Estimate</t>
  </si>
  <si>
    <t>Source</t>
  </si>
  <si>
    <t>FEDERAL-AID HIGHWAYS PROGRAM</t>
  </si>
  <si>
    <t>Apportioned Programs:</t>
  </si>
  <si>
    <t>119 &amp; 104(b)(4)</t>
  </si>
  <si>
    <t>103 &amp; 104(b)(1)</t>
  </si>
  <si>
    <t>144</t>
  </si>
  <si>
    <t>133 &amp; 104(b)(3)</t>
  </si>
  <si>
    <t>149 &amp; 104(b)(2)</t>
  </si>
  <si>
    <t>206</t>
  </si>
  <si>
    <t>105</t>
  </si>
  <si>
    <t>163</t>
  </si>
  <si>
    <t>Safety Incentive Grants to Prevent Oper. of Motor Vehicles by Intoxicated Persons</t>
  </si>
  <si>
    <t>110</t>
  </si>
  <si>
    <t>Total Apportioned Programs</t>
  </si>
  <si>
    <t>Allocated Programs:</t>
  </si>
  <si>
    <t>204</t>
  </si>
  <si>
    <t>Nat'l Corridor Plng. &amp; Devel. &amp; Coord. Border Infra. Pgm. (Sec. 1118-9 of TEA-21)</t>
  </si>
  <si>
    <t>162</t>
  </si>
  <si>
    <t>117</t>
  </si>
  <si>
    <t>143</t>
  </si>
  <si>
    <t>Commonwealth of Puerto Rico Highway Program (Sec. 1214(r) of TEA-21)</t>
  </si>
  <si>
    <t>322</t>
  </si>
  <si>
    <t>Magnetic Levitation Transportation Technology Deployment Program</t>
  </si>
  <si>
    <t>157</t>
  </si>
  <si>
    <t>188</t>
  </si>
  <si>
    <t>502, 506-8</t>
  </si>
  <si>
    <t>Surface Transportation Research (also Sec. 5112 of TEA-21)</t>
  </si>
  <si>
    <t>503</t>
  </si>
  <si>
    <t>504</t>
  </si>
  <si>
    <t>S. 111 of Title 49</t>
  </si>
  <si>
    <t>ITS Standards, Research, Oper. Tests, and Development (Sec. 5204-7 of TEA-21)</t>
  </si>
  <si>
    <t>ITS Deployment (Sec. 5208 &amp; 5209 of TEA-21)</t>
  </si>
  <si>
    <t>S. 5505 of Title 49</t>
  </si>
  <si>
    <t>125</t>
  </si>
  <si>
    <t>Emergency Relief</t>
  </si>
  <si>
    <t>Total Allocated Programs</t>
  </si>
  <si>
    <t>GRAND TOTAL</t>
  </si>
  <si>
    <t>Obligation Limitation</t>
  </si>
  <si>
    <t>No RABA:</t>
  </si>
  <si>
    <t>Obligation Limitation -- Actual</t>
  </si>
  <si>
    <t>OBLIGATION LIMITATION</t>
  </si>
  <si>
    <t>Section 1102(a) of P.L. 105-178 (TEA-21)</t>
  </si>
  <si>
    <t>Less:</t>
  </si>
  <si>
    <t>Section 103(b)(2) of P.L. 106-159 (MCSIA)</t>
  </si>
  <si>
    <t>Transfer to FMCSA for Admin. Expenses (Sec. 101(b) of MCSIA)</t>
  </si>
  <si>
    <t>Transfer to FMCSA for MCS R&amp;D from Surface Transportation Research</t>
  </si>
  <si>
    <t>Transfer to FMCSA for Other Programs Funded from 104(a)</t>
  </si>
  <si>
    <t>Government-wide Reductions (.38% in P.L. 106-113; .22% in P.L. 106-554)</t>
  </si>
  <si>
    <t>Plus:</t>
  </si>
  <si>
    <t>Total Obligation Limitation, FHWA</t>
  </si>
  <si>
    <t>Guaranteed Funding/Firewalls -- Actual</t>
  </si>
  <si>
    <t>GUARANTEED FUNDING</t>
  </si>
  <si>
    <t>FAH Obligation Limitation**</t>
  </si>
  <si>
    <t>Motor Carrier Safety Grants**</t>
  </si>
  <si>
    <t>Motor Carrier Safety Administration</t>
  </si>
  <si>
    <t>The Motor Carrier Improvement Act of 1999 reduced the Federal-aid Obligation Limitation set in TEA-21 by $65 million per year for fiscal years 2001-2003 and increased funding for Motor Carrier Safety Grants by the same amount.</t>
  </si>
  <si>
    <t>S. 31102 of Title 49</t>
  </si>
  <si>
    <t>S. 31106 &amp; 31309 of Title 49</t>
  </si>
  <si>
    <t>FHWA -- GRAND TOTAL</t>
  </si>
  <si>
    <t>FHWA -- Share of Guaranteed Funding</t>
  </si>
  <si>
    <t>MISCELLANEOUS STUDIES, REPORTS, &amp; PROJECTS:</t>
  </si>
  <si>
    <t>4 year availability</t>
  </si>
  <si>
    <t>available until expended</t>
  </si>
  <si>
    <t>Miscellaneous Projects (GF):</t>
  </si>
  <si>
    <t>FY 2004</t>
  </si>
  <si>
    <t>FY 2005</t>
  </si>
  <si>
    <t>FY 2006</t>
  </si>
  <si>
    <t>FY 2007</t>
  </si>
  <si>
    <t>FY 2008</t>
  </si>
  <si>
    <t>FY 2009</t>
  </si>
  <si>
    <t>Transportation, Energy, and Environment</t>
  </si>
  <si>
    <t>FILENAME: P:\Users\Highways\Reauthorization\STIA Authorizations</t>
  </si>
  <si>
    <t>National Blue Ribbon Commission on Safety</t>
  </si>
  <si>
    <t>Airport and Airway Trust Fund</t>
  </si>
  <si>
    <t>Title I -- Federal Aid Highways</t>
  </si>
  <si>
    <t>Title II--Highway Safety</t>
  </si>
  <si>
    <t>National Driver Register</t>
  </si>
  <si>
    <t>Total - Title II</t>
  </si>
  <si>
    <t>Title III--Federal Transit Administration</t>
  </si>
  <si>
    <t>Title IV-Motor Carrier Safety</t>
  </si>
  <si>
    <t>Total --Title IV</t>
  </si>
  <si>
    <t>Title V--Transportation Research</t>
  </si>
  <si>
    <t>Total--Title V</t>
  </si>
  <si>
    <t>Amounts in Millions of Dollars</t>
  </si>
  <si>
    <t>Research and Technology</t>
  </si>
  <si>
    <t>Motor Carrier Safety Assistance Program Grants</t>
  </si>
  <si>
    <t>Total--Title VI</t>
  </si>
  <si>
    <t>Total--Title VII</t>
  </si>
  <si>
    <t>Total --Title III</t>
  </si>
  <si>
    <t>Highway Bridge Program</t>
  </si>
  <si>
    <t>Highway Safety Improvement Program</t>
  </si>
  <si>
    <t>Recreation Roads</t>
  </si>
  <si>
    <t>Forest Highways</t>
  </si>
  <si>
    <t>Safety</t>
  </si>
  <si>
    <t>Commercial Vehicle Information Systems and Networks Deployment</t>
  </si>
  <si>
    <t>Infrastructure Performance and Maintenance Program</t>
  </si>
  <si>
    <t>Minimum Guarantee (estimate)</t>
  </si>
  <si>
    <t>Formula Grants for Special Needs of Elderly Individuals and Individuals with Disabilities</t>
  </si>
  <si>
    <t>New Freedom Program</t>
  </si>
  <si>
    <t>Rural Transportation Accessibility Incentive Program</t>
  </si>
  <si>
    <t>National Parks Legacy Program</t>
  </si>
  <si>
    <t>Bus Testing Facility</t>
  </si>
  <si>
    <t>Commercial Driver's License/Driver Improvement Program</t>
  </si>
  <si>
    <t>Border Enforcement Grants</t>
  </si>
  <si>
    <t>Performance and Registration Information System Management</t>
  </si>
  <si>
    <t>Intelligent Transportation Systems Research</t>
  </si>
  <si>
    <t>Multi-modal Research Program</t>
  </si>
  <si>
    <t>High Speed Rail Corridor Planning</t>
  </si>
  <si>
    <t>High Speed Rail Technology Improvements</t>
  </si>
  <si>
    <t>* "ssambn" means an authorization of such sums as may be necessary to fulfill the requirements of the legislative provision.</t>
  </si>
  <si>
    <t>ssambn  *</t>
  </si>
  <si>
    <t>National Transit Database</t>
  </si>
  <si>
    <t>Intermodal Facilities Intercity Bus Grants</t>
  </si>
  <si>
    <t>Urbanized Area Formula Grants (Including Rail Modernization)</t>
  </si>
  <si>
    <t>Authorizations - Safe, Accountable, Flexible, and Efficient Transportation Equity Act of 2003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</si>
</sst>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#,##0.000_);\(#,##0.000\)"/>
    <numFmt numFmtId="167" formatCode="#,##0.0000_);\(#,##0.0000\)"/>
    <numFmt numFmtId="168" formatCode="#,##0.000000_);\(#,##0.000000\)"/>
    <numFmt numFmtId="169" formatCode="0.0000%"/>
    <numFmt numFmtId="170" formatCode="0.0000000%"/>
    <numFmt numFmtId="171" formatCode="0.000000000%"/>
    <numFmt numFmtId="172" formatCode="0.0%"/>
    <numFmt numFmtId="173" formatCode="hh:mm_)"/>
    <numFmt numFmtId="174" formatCode="0_)"/>
    <numFmt numFmtId="175" formatCode="0.00000_)"/>
    <numFmt numFmtId="176" formatCode="0.00000000_)"/>
    <numFmt numFmtId="177" formatCode="#,##0.00000_);\(#,##0.00000\)"/>
    <numFmt numFmtId="178" formatCode="0.000000_)"/>
    <numFmt numFmtId="179" formatCode="&quot;[&quot;#,##0&quot;]&quot;"/>
    <numFmt numFmtId="180" formatCode="#,##0.0_);\(#,##0.0\)"/>
    <numFmt numFmtId="181" formatCode="#,##0.000"/>
    <numFmt numFmtId="182" formatCode="_(* #,##0.000_);_(* \(#,##0.000\);_(* &quot;-&quot;???_);_(@_)"/>
    <numFmt numFmtId="183" formatCode="0.000"/>
    <numFmt numFmtId="184" formatCode="&quot;[&quot;#,##0.0&quot;]&quot;"/>
    <numFmt numFmtId="185" formatCode="&quot;[&quot;#,##0.00&quot;]&quot;"/>
    <numFmt numFmtId="186" formatCode="&quot;[&quot;#,##0.000&quot;]&quot;"/>
    <numFmt numFmtId="187" formatCode="_(* #,##0.000_);_(* \(#,##0.000\);_(* &quot;-&quot;??_);_(@_)"/>
  </numFmts>
  <fonts count="25">
    <font>
      <sz val="12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color indexed="11"/>
      <name val="Arial"/>
      <family val="2"/>
    </font>
    <font>
      <sz val="10"/>
      <color indexed="11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1"/>
      <name val="Arial"/>
      <family val="2"/>
    </font>
    <font>
      <u val="single"/>
      <sz val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164" fontId="1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166" fontId="0" fillId="0" borderId="2" xfId="0" applyNumberFormat="1" applyFont="1" applyBorder="1" applyAlignment="1" applyProtection="1">
      <alignment/>
      <protection/>
    </xf>
    <xf numFmtId="167" fontId="0" fillId="0" borderId="2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7" fontId="3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 locked="0"/>
    </xf>
    <xf numFmtId="168" fontId="0" fillId="0" borderId="2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166" fontId="5" fillId="0" borderId="4" xfId="0" applyNumberFormat="1" applyFont="1" applyBorder="1" applyAlignment="1" applyProtection="1">
      <alignment/>
      <protection locked="0"/>
    </xf>
    <xf numFmtId="166" fontId="5" fillId="0" borderId="5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11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66" fontId="13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centerContinuous"/>
      <protection locked="0"/>
    </xf>
    <xf numFmtId="166" fontId="2" fillId="0" borderId="0" xfId="0" applyNumberFormat="1" applyFont="1" applyAlignment="1" applyProtection="1">
      <alignment horizontal="centerContinuous"/>
      <protection locked="0"/>
    </xf>
    <xf numFmtId="166" fontId="8" fillId="0" borderId="0" xfId="0" applyNumberFormat="1" applyFont="1" applyAlignment="1" applyProtection="1">
      <alignment horizontal="right"/>
      <protection locked="0"/>
    </xf>
    <xf numFmtId="166" fontId="9" fillId="0" borderId="0" xfId="0" applyNumberFormat="1" applyFont="1" applyAlignment="1" applyProtection="1">
      <alignment horizontal="right"/>
      <protection/>
    </xf>
    <xf numFmtId="166" fontId="12" fillId="0" borderId="0" xfId="0" applyNumberFormat="1" applyFont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166" fontId="1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166" fontId="17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1" fillId="0" borderId="2" xfId="0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 locked="0"/>
    </xf>
    <xf numFmtId="37" fontId="3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 locked="0"/>
    </xf>
    <xf numFmtId="37" fontId="3" fillId="0" borderId="1" xfId="0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 locked="0"/>
    </xf>
    <xf numFmtId="37" fontId="0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 locked="0"/>
    </xf>
    <xf numFmtId="37" fontId="3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 locked="0"/>
    </xf>
    <xf numFmtId="37" fontId="12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Continuous"/>
      <protection locked="0"/>
    </xf>
    <xf numFmtId="37" fontId="2" fillId="0" borderId="0" xfId="0" applyNumberFormat="1" applyFont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/>
      <protection locked="0"/>
    </xf>
    <xf numFmtId="37" fontId="0" fillId="0" borderId="2" xfId="0" applyNumberFormat="1" applyFont="1" applyBorder="1" applyAlignment="1" applyProtection="1">
      <alignment/>
      <protection/>
    </xf>
    <xf numFmtId="169" fontId="5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169" fontId="2" fillId="0" borderId="0" xfId="0" applyNumberFormat="1" applyFont="1" applyAlignment="1" applyProtection="1">
      <alignment/>
      <protection locked="0"/>
    </xf>
    <xf numFmtId="37" fontId="20" fillId="0" borderId="0" xfId="0" applyNumberFormat="1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37" fontId="15" fillId="0" borderId="0" xfId="0" applyNumberFormat="1" applyFont="1" applyAlignment="1" applyProtection="1">
      <alignment horizontal="centerContinuous"/>
      <protection locked="0"/>
    </xf>
    <xf numFmtId="37" fontId="2" fillId="0" borderId="0" xfId="0" applyNumberFormat="1" applyFont="1" applyAlignment="1" applyProtection="1">
      <alignment horizontal="centerContinuous"/>
      <protection locked="0"/>
    </xf>
    <xf numFmtId="37" fontId="1" fillId="0" borderId="0" xfId="0" applyNumberFormat="1" applyFont="1" applyAlignment="1" applyProtection="1">
      <alignment horizontal="centerContinuous"/>
      <protection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left" indent="5"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181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81" fontId="7" fillId="0" borderId="0" xfId="0" applyNumberFormat="1" applyFont="1" applyAlignment="1">
      <alignment horizontal="center" vertical="center"/>
    </xf>
    <xf numFmtId="181" fontId="24" fillId="0" borderId="0" xfId="0" applyNumberFormat="1" applyFont="1" applyAlignment="1">
      <alignment horizontal="left"/>
    </xf>
    <xf numFmtId="181" fontId="24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/>
    </xf>
    <xf numFmtId="186" fontId="7" fillId="0" borderId="0" xfId="0" applyNumberFormat="1" applyFont="1" applyAlignment="1" applyProtection="1">
      <alignment/>
      <protection locked="0"/>
    </xf>
    <xf numFmtId="187" fontId="7" fillId="0" borderId="0" xfId="15" applyNumberFormat="1" applyFont="1" applyAlignment="1" applyProtection="1">
      <alignment/>
      <protection locked="0"/>
    </xf>
    <xf numFmtId="186" fontId="7" fillId="0" borderId="0" xfId="15" applyNumberFormat="1" applyFont="1" applyAlignment="1" applyProtection="1">
      <alignment/>
      <protection locked="0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Alignment="1" applyProtection="1">
      <alignment/>
      <protection locked="0"/>
    </xf>
    <xf numFmtId="182" fontId="7" fillId="0" borderId="0" xfId="15" applyNumberFormat="1" applyFont="1" applyAlignment="1" applyProtection="1">
      <alignment/>
      <protection locked="0"/>
    </xf>
    <xf numFmtId="166" fontId="7" fillId="0" borderId="0" xfId="15" applyNumberFormat="1" applyFont="1" applyAlignment="1" applyProtection="1">
      <alignment/>
      <protection locked="0"/>
    </xf>
    <xf numFmtId="166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181" fontId="7" fillId="0" borderId="0" xfId="0" applyNumberFormat="1" applyFont="1" applyBorder="1" applyAlignment="1">
      <alignment horizontal="left" indent="1"/>
    </xf>
    <xf numFmtId="181" fontId="7" fillId="0" borderId="0" xfId="0" applyNumberFormat="1" applyFont="1" applyAlignment="1">
      <alignment horizontal="left" indent="1"/>
    </xf>
    <xf numFmtId="0" fontId="7" fillId="0" borderId="0" xfId="0" applyFont="1" applyBorder="1" applyAlignment="1">
      <alignment horizontal="left" wrapText="1" indent="1"/>
    </xf>
    <xf numFmtId="181" fontId="7" fillId="0" borderId="0" xfId="0" applyNumberFormat="1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81"/>
  <sheetViews>
    <sheetView defaultGridColor="0" zoomScale="87" zoomScaleNormal="87" colorId="22" workbookViewId="0" topLeftCell="A1">
      <selection activeCell="A2" sqref="A2"/>
    </sheetView>
  </sheetViews>
  <sheetFormatPr defaultColWidth="9.77734375" defaultRowHeight="15"/>
  <cols>
    <col min="2" max="3" width="2.77734375" style="0" customWidth="1"/>
    <col min="4" max="4" width="5.77734375" style="0" customWidth="1"/>
    <col min="5" max="5" width="37.77734375" style="0" customWidth="1"/>
    <col min="6" max="6" width="1.77734375" style="0" customWidth="1"/>
    <col min="7" max="7" width="11.77734375" style="0" customWidth="1"/>
    <col min="8" max="8" width="1.77734375" style="0" customWidth="1"/>
    <col min="9" max="9" width="11.77734375" style="0" customWidth="1"/>
    <col min="10" max="10" width="1.77734375" style="0" customWidth="1"/>
    <col min="11" max="11" width="11.77734375" style="0" customWidth="1"/>
    <col min="12" max="12" width="1.77734375" style="0" customWidth="1"/>
    <col min="13" max="13" width="11.77734375" style="0" customWidth="1"/>
    <col min="14" max="14" width="1.77734375" style="0" customWidth="1"/>
    <col min="15" max="15" width="11.77734375" style="0" customWidth="1"/>
    <col min="16" max="16" width="1.77734375" style="0" customWidth="1"/>
    <col min="17" max="17" width="11.77734375" style="0" customWidth="1"/>
    <col min="18" max="18" width="1.77734375" style="0" customWidth="1"/>
    <col min="19" max="19" width="12.77734375" style="0" customWidth="1"/>
    <col min="20" max="20" width="1.77734375" style="0" customWidth="1"/>
    <col min="21" max="21" width="14.6640625" style="0" customWidth="1"/>
    <col min="22" max="22" width="1.77734375" style="0" customWidth="1"/>
  </cols>
  <sheetData>
    <row r="1" spans="1:25" ht="15">
      <c r="A1" s="1"/>
      <c r="B1" s="2" t="str">
        <f>Summary2!B1</f>
        <v>FILENAME: P:\Users\Highways\Reauthorization\STIA Authorizations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1"/>
      <c r="U1" s="3" t="e">
        <f>#REF!</f>
        <v>#REF!</v>
      </c>
      <c r="V1" s="1"/>
      <c r="W1" s="1"/>
      <c r="X1" s="1"/>
      <c r="Y1" s="1"/>
    </row>
    <row r="2" spans="1:25" ht="15">
      <c r="A2" s="1"/>
      <c r="B2" s="4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"/>
      <c r="U2" s="5" t="e">
        <f>#REF!</f>
        <v>#REF!</v>
      </c>
      <c r="V2" s="1"/>
      <c r="W2" s="1"/>
      <c r="X2" s="1"/>
      <c r="Y2" s="1"/>
    </row>
    <row r="3" spans="1:25" ht="15.75">
      <c r="A3" s="1"/>
      <c r="B3" s="6" t="e">
        <f>#REF!</f>
        <v>#REF!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2"/>
      <c r="W3" s="1"/>
      <c r="X3" s="1"/>
      <c r="Y3" s="1"/>
    </row>
    <row r="4" spans="1:25" ht="15.75">
      <c r="A4" s="1"/>
      <c r="B4" s="6" t="e">
        <f>#REF!</f>
        <v>#REF!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2"/>
      <c r="W4" s="1"/>
      <c r="X4" s="1"/>
      <c r="Y4" s="1"/>
    </row>
    <row r="5" spans="1:25" ht="15.75">
      <c r="A5" s="1"/>
      <c r="B5" s="6" t="e">
        <f>#REF!</f>
        <v>#REF!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2"/>
      <c r="W5" s="1"/>
      <c r="X5" s="1"/>
      <c r="Y5" s="1"/>
    </row>
    <row r="6" spans="1:25" ht="15.75">
      <c r="A6" s="1"/>
      <c r="B6" s="6" t="e">
        <f>#REF!</f>
        <v>#REF!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32"/>
      <c r="W6" s="1"/>
      <c r="X6" s="1"/>
      <c r="Y6" s="1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1"/>
      <c r="D8" s="1"/>
      <c r="E8" s="1"/>
      <c r="F8" s="1"/>
      <c r="G8" s="7" t="s">
        <v>40</v>
      </c>
      <c r="H8" s="1"/>
      <c r="I8" s="7" t="s">
        <v>41</v>
      </c>
      <c r="J8" s="1"/>
      <c r="K8" s="7" t="s">
        <v>42</v>
      </c>
      <c r="L8" s="1"/>
      <c r="M8" s="7" t="s">
        <v>43</v>
      </c>
      <c r="N8" s="1"/>
      <c r="O8" s="7" t="s">
        <v>44</v>
      </c>
      <c r="P8" s="1"/>
      <c r="Q8" s="7" t="s">
        <v>45</v>
      </c>
      <c r="R8" s="24"/>
      <c r="S8" s="7" t="s">
        <v>26</v>
      </c>
      <c r="T8" s="24"/>
      <c r="U8" s="7" t="s">
        <v>27</v>
      </c>
      <c r="V8" s="1"/>
      <c r="W8" s="1"/>
      <c r="X8" s="1"/>
      <c r="Y8" s="1"/>
    </row>
    <row r="9" spans="1:25" ht="15.75">
      <c r="A9" s="1"/>
      <c r="B9" s="24" t="s">
        <v>46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33"/>
      <c r="U10" s="10"/>
      <c r="V10" s="1"/>
      <c r="W10" s="1"/>
      <c r="X10" s="1"/>
      <c r="Y10" s="1"/>
    </row>
    <row r="11" spans="1:25" ht="15">
      <c r="A11" s="1"/>
      <c r="B11" s="1"/>
      <c r="C11" s="16" t="s">
        <v>47</v>
      </c>
      <c r="D11" s="16"/>
      <c r="E11" s="1"/>
      <c r="F11" s="1"/>
      <c r="G11" s="9" t="e">
        <f>#REF!</f>
        <v>#REF!</v>
      </c>
      <c r="H11" s="15"/>
      <c r="I11" s="9" t="e">
        <f>#REF!</f>
        <v>#REF!</v>
      </c>
      <c r="J11" s="15"/>
      <c r="K11" s="9" t="e">
        <f>#REF!</f>
        <v>#REF!</v>
      </c>
      <c r="L11" s="15"/>
      <c r="M11" s="9" t="e">
        <f>#REF!</f>
        <v>#REF!</v>
      </c>
      <c r="N11" s="15"/>
      <c r="O11" s="9" t="e">
        <f>#REF!</f>
        <v>#REF!</v>
      </c>
      <c r="P11" s="15"/>
      <c r="Q11" s="9" t="e">
        <f>#REF!</f>
        <v>#REF!</v>
      </c>
      <c r="R11" s="9"/>
      <c r="S11" s="9" t="e">
        <f aca="true" t="shared" si="0" ref="S11:S22">SUM(G11:Q11)</f>
        <v>#REF!</v>
      </c>
      <c r="T11" s="34"/>
      <c r="U11" s="10" t="e">
        <f aca="true" t="shared" si="1" ref="U11:U22">ROUND(S11/6,4)</f>
        <v>#REF!</v>
      </c>
      <c r="V11" s="1"/>
      <c r="W11" s="1"/>
      <c r="X11" s="1"/>
      <c r="Y11" s="1"/>
    </row>
    <row r="12" spans="1:25" ht="15">
      <c r="A12" s="1"/>
      <c r="B12" s="1"/>
      <c r="C12" s="16" t="s">
        <v>48</v>
      </c>
      <c r="D12" s="16"/>
      <c r="E12" s="1"/>
      <c r="F12" s="1"/>
      <c r="G12" s="9" t="e">
        <f>#REF!</f>
        <v>#REF!</v>
      </c>
      <c r="H12" s="15"/>
      <c r="I12" s="9" t="e">
        <f>#REF!</f>
        <v>#REF!</v>
      </c>
      <c r="J12" s="15"/>
      <c r="K12" s="9" t="e">
        <f>#REF!</f>
        <v>#REF!</v>
      </c>
      <c r="L12" s="15"/>
      <c r="M12" s="9" t="e">
        <f>#REF!</f>
        <v>#REF!</v>
      </c>
      <c r="N12" s="15"/>
      <c r="O12" s="9" t="e">
        <f>#REF!</f>
        <v>#REF!</v>
      </c>
      <c r="P12" s="15"/>
      <c r="Q12" s="9" t="e">
        <f>#REF!</f>
        <v>#REF!</v>
      </c>
      <c r="R12" s="9"/>
      <c r="S12" s="9" t="e">
        <f t="shared" si="0"/>
        <v>#REF!</v>
      </c>
      <c r="T12" s="34"/>
      <c r="U12" s="10" t="e">
        <f t="shared" si="1"/>
        <v>#REF!</v>
      </c>
      <c r="V12" s="1"/>
      <c r="W12" s="1"/>
      <c r="X12" s="1"/>
      <c r="Y12" s="1"/>
    </row>
    <row r="13" spans="1:25" ht="15">
      <c r="A13" s="1"/>
      <c r="B13" s="1"/>
      <c r="C13" s="16" t="s">
        <v>49</v>
      </c>
      <c r="D13" s="16"/>
      <c r="E13" s="1"/>
      <c r="F13" s="1"/>
      <c r="G13" s="9" t="e">
        <f>#REF!</f>
        <v>#REF!</v>
      </c>
      <c r="H13" s="15"/>
      <c r="I13" s="9" t="e">
        <f>#REF!</f>
        <v>#REF!</v>
      </c>
      <c r="J13" s="15"/>
      <c r="K13" s="9" t="e">
        <f>#REF!</f>
        <v>#REF!</v>
      </c>
      <c r="L13" s="15"/>
      <c r="M13" s="9" t="e">
        <f>#REF!</f>
        <v>#REF!</v>
      </c>
      <c r="N13" s="15"/>
      <c r="O13" s="9" t="e">
        <f>#REF!</f>
        <v>#REF!</v>
      </c>
      <c r="P13" s="15"/>
      <c r="Q13" s="9" t="e">
        <f>#REF!</f>
        <v>#REF!</v>
      </c>
      <c r="R13" s="9"/>
      <c r="S13" s="9" t="e">
        <f t="shared" si="0"/>
        <v>#REF!</v>
      </c>
      <c r="T13" s="34"/>
      <c r="U13" s="10" t="e">
        <f t="shared" si="1"/>
        <v>#REF!</v>
      </c>
      <c r="V13" s="1"/>
      <c r="W13" s="1"/>
      <c r="X13" s="1"/>
      <c r="Y13" s="1"/>
    </row>
    <row r="14" spans="1:25" ht="15">
      <c r="A14" s="1"/>
      <c r="B14" s="1"/>
      <c r="C14" s="16" t="s">
        <v>50</v>
      </c>
      <c r="D14" s="16"/>
      <c r="E14" s="1"/>
      <c r="F14" s="1"/>
      <c r="G14" s="9" t="e">
        <f>#REF!</f>
        <v>#REF!</v>
      </c>
      <c r="H14" s="15"/>
      <c r="I14" s="9" t="e">
        <f>#REF!</f>
        <v>#REF!</v>
      </c>
      <c r="J14" s="15"/>
      <c r="K14" s="9" t="e">
        <f>#REF!</f>
        <v>#REF!</v>
      </c>
      <c r="L14" s="15"/>
      <c r="M14" s="9" t="e">
        <f>#REF!</f>
        <v>#REF!</v>
      </c>
      <c r="N14" s="15"/>
      <c r="O14" s="9" t="e">
        <f>#REF!</f>
        <v>#REF!</v>
      </c>
      <c r="P14" s="15"/>
      <c r="Q14" s="9" t="e">
        <f>#REF!</f>
        <v>#REF!</v>
      </c>
      <c r="R14" s="9"/>
      <c r="S14" s="9" t="e">
        <f t="shared" si="0"/>
        <v>#REF!</v>
      </c>
      <c r="T14" s="34"/>
      <c r="U14" s="10" t="e">
        <f t="shared" si="1"/>
        <v>#REF!</v>
      </c>
      <c r="V14" s="1"/>
      <c r="W14" s="1"/>
      <c r="X14" s="1"/>
      <c r="Y14" s="1"/>
    </row>
    <row r="15" spans="1:25" ht="15">
      <c r="A15" s="1"/>
      <c r="B15" s="1"/>
      <c r="C15" s="16" t="s">
        <v>51</v>
      </c>
      <c r="D15" s="16"/>
      <c r="E15" s="1"/>
      <c r="F15" s="1"/>
      <c r="G15" s="9" t="e">
        <f>#REF!</f>
        <v>#REF!</v>
      </c>
      <c r="H15" s="15"/>
      <c r="I15" s="9" t="e">
        <f>#REF!</f>
        <v>#REF!</v>
      </c>
      <c r="J15" s="15"/>
      <c r="K15" s="9" t="e">
        <f>#REF!</f>
        <v>#REF!</v>
      </c>
      <c r="L15" s="15"/>
      <c r="M15" s="9" t="e">
        <f>#REF!</f>
        <v>#REF!</v>
      </c>
      <c r="N15" s="15"/>
      <c r="O15" s="9" t="e">
        <f>#REF!</f>
        <v>#REF!</v>
      </c>
      <c r="P15" s="15"/>
      <c r="Q15" s="9" t="e">
        <f>#REF!</f>
        <v>#REF!</v>
      </c>
      <c r="R15" s="9"/>
      <c r="S15" s="9" t="e">
        <f t="shared" si="0"/>
        <v>#REF!</v>
      </c>
      <c r="T15" s="34"/>
      <c r="U15" s="10" t="e">
        <f t="shared" si="1"/>
        <v>#REF!</v>
      </c>
      <c r="V15" s="1"/>
      <c r="W15" s="1"/>
      <c r="X15" s="1"/>
      <c r="Y15" s="1"/>
    </row>
    <row r="16" spans="1:25" ht="15">
      <c r="A16" s="1"/>
      <c r="B16" s="1"/>
      <c r="C16" s="16" t="s">
        <v>52</v>
      </c>
      <c r="D16" s="16"/>
      <c r="E16" s="1"/>
      <c r="F16" s="1"/>
      <c r="G16" s="9" t="e">
        <f>#REF!</f>
        <v>#REF!</v>
      </c>
      <c r="H16" s="15"/>
      <c r="I16" s="9" t="e">
        <f>#REF!</f>
        <v>#REF!</v>
      </c>
      <c r="J16" s="15"/>
      <c r="K16" s="9" t="e">
        <f>#REF!</f>
        <v>#REF!</v>
      </c>
      <c r="L16" s="15"/>
      <c r="M16" s="9" t="e">
        <f>#REF!</f>
        <v>#REF!</v>
      </c>
      <c r="N16" s="15"/>
      <c r="O16" s="9" t="e">
        <f>#REF!</f>
        <v>#REF!</v>
      </c>
      <c r="P16" s="15"/>
      <c r="Q16" s="9" t="e">
        <f>#REF!</f>
        <v>#REF!</v>
      </c>
      <c r="R16" s="9"/>
      <c r="S16" s="9" t="e">
        <f t="shared" si="0"/>
        <v>#REF!</v>
      </c>
      <c r="T16" s="34"/>
      <c r="U16" s="10" t="e">
        <f t="shared" si="1"/>
        <v>#REF!</v>
      </c>
      <c r="V16" s="1"/>
      <c r="W16" s="1"/>
      <c r="X16" s="1"/>
      <c r="Y16" s="1"/>
    </row>
    <row r="17" spans="1:25" ht="15">
      <c r="A17" s="1"/>
      <c r="B17" s="1"/>
      <c r="C17" s="16" t="s">
        <v>53</v>
      </c>
      <c r="D17" s="16"/>
      <c r="E17" s="1"/>
      <c r="F17" s="1"/>
      <c r="G17" s="9" t="e">
        <f>#REF!</f>
        <v>#REF!</v>
      </c>
      <c r="H17" s="15"/>
      <c r="I17" s="9" t="e">
        <f>#REF!</f>
        <v>#REF!</v>
      </c>
      <c r="J17" s="15"/>
      <c r="K17" s="9" t="e">
        <f>#REF!</f>
        <v>#REF!</v>
      </c>
      <c r="L17" s="15"/>
      <c r="M17" s="9" t="e">
        <f>#REF!</f>
        <v>#REF!</v>
      </c>
      <c r="N17" s="15"/>
      <c r="O17" s="9" t="e">
        <f>#REF!</f>
        <v>#REF!</v>
      </c>
      <c r="P17" s="15"/>
      <c r="Q17" s="9" t="e">
        <f>#REF!</f>
        <v>#REF!</v>
      </c>
      <c r="R17" s="9"/>
      <c r="S17" s="9" t="e">
        <f t="shared" si="0"/>
        <v>#REF!</v>
      </c>
      <c r="T17" s="34"/>
      <c r="U17" s="10" t="e">
        <f t="shared" si="1"/>
        <v>#REF!</v>
      </c>
      <c r="V17" s="1"/>
      <c r="W17" s="1"/>
      <c r="X17" s="1"/>
      <c r="Y17" s="1"/>
    </row>
    <row r="18" spans="1:25" ht="15">
      <c r="A18" s="1"/>
      <c r="B18" s="1"/>
      <c r="C18" s="16" t="s">
        <v>54</v>
      </c>
      <c r="D18" s="16"/>
      <c r="E18" s="1"/>
      <c r="F18" s="1"/>
      <c r="G18" s="9" t="e">
        <f>#REF!</f>
        <v>#REF!</v>
      </c>
      <c r="H18" s="15"/>
      <c r="I18" s="9" t="e">
        <f>#REF!</f>
        <v>#REF!</v>
      </c>
      <c r="J18" s="15"/>
      <c r="K18" s="9" t="e">
        <f>#REF!</f>
        <v>#REF!</v>
      </c>
      <c r="L18" s="15"/>
      <c r="M18" s="9" t="e">
        <f>#REF!</f>
        <v>#REF!</v>
      </c>
      <c r="N18" s="15"/>
      <c r="O18" s="9" t="e">
        <f>#REF!</f>
        <v>#REF!</v>
      </c>
      <c r="P18" s="15"/>
      <c r="Q18" s="9" t="e">
        <f>#REF!</f>
        <v>#REF!</v>
      </c>
      <c r="R18" s="9"/>
      <c r="S18" s="9" t="e">
        <f t="shared" si="0"/>
        <v>#REF!</v>
      </c>
      <c r="T18" s="34"/>
      <c r="U18" s="10" t="e">
        <f t="shared" si="1"/>
        <v>#REF!</v>
      </c>
      <c r="V18" s="1"/>
      <c r="W18" s="1"/>
      <c r="X18" s="1"/>
      <c r="Y18" s="1"/>
    </row>
    <row r="19" spans="1:25" ht="15">
      <c r="A19" s="1"/>
      <c r="B19" s="1"/>
      <c r="C19" s="35"/>
      <c r="D19" s="36" t="s">
        <v>55</v>
      </c>
      <c r="E19" s="37"/>
      <c r="F19" s="1"/>
      <c r="G19" s="12" t="e">
        <f>#REF!</f>
        <v>#REF!</v>
      </c>
      <c r="H19" s="38"/>
      <c r="I19" s="12" t="e">
        <f>#REF!</f>
        <v>#REF!</v>
      </c>
      <c r="J19" s="38"/>
      <c r="K19" s="12" t="e">
        <f>#REF!</f>
        <v>#REF!</v>
      </c>
      <c r="L19" s="38"/>
      <c r="M19" s="12" t="e">
        <f>#REF!</f>
        <v>#REF!</v>
      </c>
      <c r="N19" s="38"/>
      <c r="O19" s="12" t="e">
        <f>#REF!</f>
        <v>#REF!</v>
      </c>
      <c r="P19" s="38"/>
      <c r="Q19" s="12" t="e">
        <f>#REF!</f>
        <v>#REF!</v>
      </c>
      <c r="R19" s="12"/>
      <c r="S19" s="12" t="e">
        <f t="shared" si="0"/>
        <v>#REF!</v>
      </c>
      <c r="T19" s="39"/>
      <c r="U19" s="13" t="e">
        <f t="shared" si="1"/>
        <v>#REF!</v>
      </c>
      <c r="V19" s="1"/>
      <c r="W19" s="1"/>
      <c r="X19" s="1"/>
      <c r="Y19" s="1"/>
    </row>
    <row r="20" spans="1:25" ht="15">
      <c r="A20" s="1"/>
      <c r="B20" s="1"/>
      <c r="C20" s="35"/>
      <c r="D20" s="36" t="s">
        <v>56</v>
      </c>
      <c r="E20" s="37"/>
      <c r="F20" s="1"/>
      <c r="G20" s="12" t="e">
        <f>#REF!</f>
        <v>#REF!</v>
      </c>
      <c r="H20" s="38"/>
      <c r="I20" s="12" t="e">
        <f>#REF!</f>
        <v>#REF!</v>
      </c>
      <c r="J20" s="38"/>
      <c r="K20" s="12" t="e">
        <f>#REF!</f>
        <v>#REF!</v>
      </c>
      <c r="L20" s="38"/>
      <c r="M20" s="12" t="e">
        <f>#REF!</f>
        <v>#REF!</v>
      </c>
      <c r="N20" s="38"/>
      <c r="O20" s="12" t="e">
        <f>#REF!</f>
        <v>#REF!</v>
      </c>
      <c r="P20" s="38"/>
      <c r="Q20" s="12" t="e">
        <f>#REF!</f>
        <v>#REF!</v>
      </c>
      <c r="R20" s="12"/>
      <c r="S20" s="12" t="e">
        <f t="shared" si="0"/>
        <v>#REF!</v>
      </c>
      <c r="T20" s="39"/>
      <c r="U20" s="13" t="e">
        <f t="shared" si="1"/>
        <v>#REF!</v>
      </c>
      <c r="V20" s="1"/>
      <c r="W20" s="1"/>
      <c r="X20" s="1"/>
      <c r="Y20" s="1"/>
    </row>
    <row r="21" spans="1:25" ht="15">
      <c r="A21" s="1"/>
      <c r="B21" s="1"/>
      <c r="C21" s="35"/>
      <c r="D21" s="36" t="s">
        <v>57</v>
      </c>
      <c r="E21" s="37"/>
      <c r="F21" s="1"/>
      <c r="G21" s="12" t="e">
        <f>#REF!</f>
        <v>#REF!</v>
      </c>
      <c r="H21" s="38"/>
      <c r="I21" s="12" t="e">
        <f>#REF!</f>
        <v>#REF!</v>
      </c>
      <c r="J21" s="38"/>
      <c r="K21" s="12" t="e">
        <f>#REF!</f>
        <v>#REF!</v>
      </c>
      <c r="L21" s="38"/>
      <c r="M21" s="12" t="e">
        <f>#REF!</f>
        <v>#REF!</v>
      </c>
      <c r="N21" s="38"/>
      <c r="O21" s="12" t="e">
        <f>#REF!</f>
        <v>#REF!</v>
      </c>
      <c r="P21" s="38"/>
      <c r="Q21" s="12" t="e">
        <f>#REF!</f>
        <v>#REF!</v>
      </c>
      <c r="R21" s="12"/>
      <c r="S21" s="12" t="e">
        <f t="shared" si="0"/>
        <v>#REF!</v>
      </c>
      <c r="T21" s="39"/>
      <c r="U21" s="13" t="e">
        <f t="shared" si="1"/>
        <v>#REF!</v>
      </c>
      <c r="V21" s="1"/>
      <c r="W21" s="1"/>
      <c r="X21" s="1"/>
      <c r="Y21" s="1"/>
    </row>
    <row r="22" spans="1:25" ht="15">
      <c r="A22" s="1"/>
      <c r="B22" s="1"/>
      <c r="C22" s="35"/>
      <c r="D22" s="36" t="s">
        <v>58</v>
      </c>
      <c r="E22" s="37"/>
      <c r="F22" s="1"/>
      <c r="G22" s="12" t="e">
        <f>#REF!</f>
        <v>#REF!</v>
      </c>
      <c r="H22" s="38"/>
      <c r="I22" s="12" t="e">
        <f>#REF!</f>
        <v>#REF!</v>
      </c>
      <c r="J22" s="38"/>
      <c r="K22" s="12" t="e">
        <f>#REF!</f>
        <v>#REF!</v>
      </c>
      <c r="L22" s="38"/>
      <c r="M22" s="12" t="e">
        <f>#REF!</f>
        <v>#REF!</v>
      </c>
      <c r="N22" s="38"/>
      <c r="O22" s="12" t="e">
        <f>#REF!</f>
        <v>#REF!</v>
      </c>
      <c r="P22" s="38"/>
      <c r="Q22" s="12" t="e">
        <f>#REF!</f>
        <v>#REF!</v>
      </c>
      <c r="R22" s="12"/>
      <c r="S22" s="12" t="e">
        <f t="shared" si="0"/>
        <v>#REF!</v>
      </c>
      <c r="T22" s="39"/>
      <c r="U22" s="13" t="e">
        <f t="shared" si="1"/>
        <v>#REF!</v>
      </c>
      <c r="V22" s="1"/>
      <c r="W22" s="1"/>
      <c r="X22" s="1"/>
      <c r="Y22" s="1"/>
    </row>
    <row r="23" spans="1:25" ht="15">
      <c r="A23" s="1"/>
      <c r="B23" s="1"/>
      <c r="C23" s="16" t="s">
        <v>59</v>
      </c>
      <c r="D23" s="36"/>
      <c r="E23" s="37"/>
      <c r="F23" s="1"/>
      <c r="G23" s="12"/>
      <c r="H23" s="38"/>
      <c r="I23" s="12"/>
      <c r="J23" s="38"/>
      <c r="K23" s="12"/>
      <c r="L23" s="38"/>
      <c r="M23" s="12"/>
      <c r="N23" s="38"/>
      <c r="O23" s="12"/>
      <c r="P23" s="38"/>
      <c r="Q23" s="12"/>
      <c r="R23" s="12"/>
      <c r="S23" s="12"/>
      <c r="T23" s="39"/>
      <c r="U23" s="13"/>
      <c r="V23" s="1"/>
      <c r="W23" s="1"/>
      <c r="X23" s="1"/>
      <c r="Y23" s="1"/>
    </row>
    <row r="24" spans="1:25" ht="15">
      <c r="A24" s="1"/>
      <c r="B24" s="1"/>
      <c r="C24" s="16"/>
      <c r="D24" s="16" t="s">
        <v>60</v>
      </c>
      <c r="E24" s="1"/>
      <c r="F24" s="1"/>
      <c r="G24" s="9" t="e">
        <f>#REF!</f>
        <v>#REF!</v>
      </c>
      <c r="H24" s="15"/>
      <c r="I24" s="9" t="e">
        <f>#REF!</f>
        <v>#REF!</v>
      </c>
      <c r="J24" s="15"/>
      <c r="K24" s="9" t="e">
        <f>#REF!</f>
        <v>#REF!</v>
      </c>
      <c r="L24" s="15"/>
      <c r="M24" s="9" t="e">
        <f>#REF!</f>
        <v>#REF!</v>
      </c>
      <c r="N24" s="15"/>
      <c r="O24" s="9" t="e">
        <f>#REF!</f>
        <v>#REF!</v>
      </c>
      <c r="P24" s="15"/>
      <c r="Q24" s="9" t="e">
        <f>#REF!</f>
        <v>#REF!</v>
      </c>
      <c r="R24" s="9"/>
      <c r="S24" s="9" t="e">
        <f aca="true" t="shared" si="2" ref="S24:S30">SUM(G24:Q24)</f>
        <v>#REF!</v>
      </c>
      <c r="T24" s="34"/>
      <c r="U24" s="10" t="e">
        <f aca="true" t="shared" si="3" ref="U24:U30">ROUND(S24/6,4)</f>
        <v>#REF!</v>
      </c>
      <c r="V24" s="1"/>
      <c r="W24" s="1"/>
      <c r="X24" s="1"/>
      <c r="Y24" s="1"/>
    </row>
    <row r="25" spans="1:25" ht="15">
      <c r="A25" s="1"/>
      <c r="B25" s="1"/>
      <c r="C25" s="16" t="s">
        <v>61</v>
      </c>
      <c r="D25" s="16"/>
      <c r="E25" s="1"/>
      <c r="F25" s="1"/>
      <c r="G25" s="9" t="e">
        <f>#REF!</f>
        <v>#REF!</v>
      </c>
      <c r="H25" s="15"/>
      <c r="I25" s="9" t="e">
        <f>#REF!</f>
        <v>#REF!</v>
      </c>
      <c r="J25" s="15"/>
      <c r="K25" s="9" t="e">
        <f>#REF!</f>
        <v>#REF!</v>
      </c>
      <c r="L25" s="15"/>
      <c r="M25" s="9" t="e">
        <f>#REF!</f>
        <v>#REF!</v>
      </c>
      <c r="N25" s="15"/>
      <c r="O25" s="9" t="e">
        <f>#REF!</f>
        <v>#REF!</v>
      </c>
      <c r="P25" s="15"/>
      <c r="Q25" s="9" t="e">
        <f>#REF!</f>
        <v>#REF!</v>
      </c>
      <c r="R25" s="9"/>
      <c r="S25" s="9" t="e">
        <f t="shared" si="2"/>
        <v>#REF!</v>
      </c>
      <c r="T25" s="34"/>
      <c r="U25" s="10" t="e">
        <f t="shared" si="3"/>
        <v>#REF!</v>
      </c>
      <c r="V25" s="1"/>
      <c r="W25" s="1"/>
      <c r="X25" s="1"/>
      <c r="Y25" s="1"/>
    </row>
    <row r="26" spans="1:25" ht="15">
      <c r="A26" s="1"/>
      <c r="B26" s="1"/>
      <c r="C26" s="16" t="s">
        <v>62</v>
      </c>
      <c r="D26" s="16"/>
      <c r="E26" s="1"/>
      <c r="F26" s="1"/>
      <c r="G26" s="9" t="e">
        <f>#REF!</f>
        <v>#REF!</v>
      </c>
      <c r="H26" s="15"/>
      <c r="I26" s="9" t="e">
        <f>#REF!</f>
        <v>#REF!</v>
      </c>
      <c r="J26" s="15"/>
      <c r="K26" s="9" t="e">
        <f>#REF!</f>
        <v>#REF!</v>
      </c>
      <c r="L26" s="15"/>
      <c r="M26" s="9" t="e">
        <f>#REF!</f>
        <v>#REF!</v>
      </c>
      <c r="N26" s="15"/>
      <c r="O26" s="9" t="e">
        <f>#REF!</f>
        <v>#REF!</v>
      </c>
      <c r="P26" s="15"/>
      <c r="Q26" s="9" t="e">
        <f>#REF!</f>
        <v>#REF!</v>
      </c>
      <c r="R26" s="9"/>
      <c r="S26" s="9" t="e">
        <f t="shared" si="2"/>
        <v>#REF!</v>
      </c>
      <c r="T26" s="34"/>
      <c r="U26" s="10" t="e">
        <f t="shared" si="3"/>
        <v>#REF!</v>
      </c>
      <c r="V26" s="1"/>
      <c r="W26" s="1"/>
      <c r="X26" s="1"/>
      <c r="Y26" s="1"/>
    </row>
    <row r="27" spans="1:25" ht="15">
      <c r="A27" s="1"/>
      <c r="B27" s="1"/>
      <c r="C27" s="16" t="s">
        <v>63</v>
      </c>
      <c r="D27" s="16"/>
      <c r="E27" s="1"/>
      <c r="F27" s="1"/>
      <c r="G27" s="9" t="e">
        <f>#REF!</f>
        <v>#REF!</v>
      </c>
      <c r="H27" s="15"/>
      <c r="I27" s="9" t="e">
        <f>#REF!</f>
        <v>#REF!</v>
      </c>
      <c r="J27" s="15"/>
      <c r="K27" s="9" t="e">
        <f>#REF!</f>
        <v>#REF!</v>
      </c>
      <c r="L27" s="15"/>
      <c r="M27" s="9" t="e">
        <f>#REF!</f>
        <v>#REF!</v>
      </c>
      <c r="N27" s="15"/>
      <c r="O27" s="9" t="e">
        <f>#REF!</f>
        <v>#REF!</v>
      </c>
      <c r="P27" s="15"/>
      <c r="Q27" s="9" t="e">
        <f>#REF!</f>
        <v>#REF!</v>
      </c>
      <c r="R27" s="15"/>
      <c r="S27" s="9" t="e">
        <f t="shared" si="2"/>
        <v>#REF!</v>
      </c>
      <c r="T27" s="34"/>
      <c r="U27" s="10" t="e">
        <f t="shared" si="3"/>
        <v>#REF!</v>
      </c>
      <c r="V27" s="1"/>
      <c r="W27" s="1"/>
      <c r="X27" s="1"/>
      <c r="Y27" s="1"/>
    </row>
    <row r="28" spans="1:25" ht="15">
      <c r="A28" s="1"/>
      <c r="B28" s="1"/>
      <c r="C28" s="16" t="s">
        <v>64</v>
      </c>
      <c r="D28" s="16"/>
      <c r="E28" s="1"/>
      <c r="F28" s="1"/>
      <c r="G28" s="9" t="e">
        <f>#REF!</f>
        <v>#REF!</v>
      </c>
      <c r="H28" s="15"/>
      <c r="I28" s="9" t="e">
        <f>#REF!</f>
        <v>#REF!</v>
      </c>
      <c r="J28" s="15"/>
      <c r="K28" s="9" t="e">
        <f>#REF!</f>
        <v>#REF!</v>
      </c>
      <c r="L28" s="15"/>
      <c r="M28" s="9" t="e">
        <f>#REF!</f>
        <v>#REF!</v>
      </c>
      <c r="N28" s="15"/>
      <c r="O28" s="9" t="e">
        <f>#REF!</f>
        <v>#REF!</v>
      </c>
      <c r="P28" s="15"/>
      <c r="Q28" s="9" t="e">
        <f>#REF!</f>
        <v>#REF!</v>
      </c>
      <c r="R28" s="9"/>
      <c r="S28" s="9" t="e">
        <f t="shared" si="2"/>
        <v>#REF!</v>
      </c>
      <c r="T28" s="34"/>
      <c r="U28" s="10" t="e">
        <f t="shared" si="3"/>
        <v>#REF!</v>
      </c>
      <c r="V28" s="1"/>
      <c r="W28" s="1"/>
      <c r="X28" s="1"/>
      <c r="Y28" s="1"/>
    </row>
    <row r="29" spans="1:25" ht="15">
      <c r="A29" s="1"/>
      <c r="B29" s="1"/>
      <c r="C29" s="16" t="s">
        <v>65</v>
      </c>
      <c r="D29" s="16"/>
      <c r="E29" s="1"/>
      <c r="F29" s="1"/>
      <c r="G29" s="9" t="e">
        <f>#REF!</f>
        <v>#REF!</v>
      </c>
      <c r="H29" s="15"/>
      <c r="I29" s="9" t="e">
        <f>#REF!</f>
        <v>#REF!</v>
      </c>
      <c r="J29" s="15"/>
      <c r="K29" s="9" t="e">
        <f>#REF!</f>
        <v>#REF!</v>
      </c>
      <c r="L29" s="15"/>
      <c r="M29" s="9" t="e">
        <f>#REF!</f>
        <v>#REF!</v>
      </c>
      <c r="N29" s="15"/>
      <c r="O29" s="9" t="e">
        <f>#REF!</f>
        <v>#REF!</v>
      </c>
      <c r="P29" s="15"/>
      <c r="Q29" s="9" t="e">
        <f>#REF!</f>
        <v>#REF!</v>
      </c>
      <c r="R29" s="9"/>
      <c r="S29" s="9" t="e">
        <f t="shared" si="2"/>
        <v>#REF!</v>
      </c>
      <c r="T29" s="34"/>
      <c r="U29" s="10" t="e">
        <f t="shared" si="3"/>
        <v>#REF!</v>
      </c>
      <c r="V29" s="1"/>
      <c r="W29" s="1"/>
      <c r="X29" s="1"/>
      <c r="Y29" s="1"/>
    </row>
    <row r="30" spans="1:25" ht="15">
      <c r="A30" s="1"/>
      <c r="B30" s="1"/>
      <c r="C30" s="16" t="s">
        <v>66</v>
      </c>
      <c r="D30" s="16"/>
      <c r="E30" s="1"/>
      <c r="F30" s="1"/>
      <c r="G30" s="9" t="e">
        <f>#REF!</f>
        <v>#REF!</v>
      </c>
      <c r="H30" s="15"/>
      <c r="I30" s="9" t="e">
        <f>#REF!</f>
        <v>#REF!</v>
      </c>
      <c r="J30" s="15"/>
      <c r="K30" s="9" t="e">
        <f>#REF!</f>
        <v>#REF!</v>
      </c>
      <c r="L30" s="15"/>
      <c r="M30" s="9" t="e">
        <f>#REF!</f>
        <v>#REF!</v>
      </c>
      <c r="N30" s="15"/>
      <c r="O30" s="9" t="e">
        <f>#REF!</f>
        <v>#REF!</v>
      </c>
      <c r="P30" s="15"/>
      <c r="Q30" s="9" t="e">
        <f>#REF!</f>
        <v>#REF!</v>
      </c>
      <c r="R30" s="9"/>
      <c r="S30" s="9" t="e">
        <f t="shared" si="2"/>
        <v>#REF!</v>
      </c>
      <c r="T30" s="34"/>
      <c r="U30" s="10" t="e">
        <f t="shared" si="3"/>
        <v>#REF!</v>
      </c>
      <c r="V30" s="1"/>
      <c r="W30" s="1"/>
      <c r="X30" s="1"/>
      <c r="Y30" s="1"/>
    </row>
    <row r="31" spans="1:25" ht="15">
      <c r="A31" s="1"/>
      <c r="B31" s="1"/>
      <c r="C31" s="16" t="s">
        <v>67</v>
      </c>
      <c r="D31" s="16"/>
      <c r="E31" s="1"/>
      <c r="F31" s="1"/>
      <c r="G31" s="9"/>
      <c r="H31" s="15"/>
      <c r="I31" s="9"/>
      <c r="J31" s="15"/>
      <c r="K31" s="9"/>
      <c r="L31" s="15"/>
      <c r="M31" s="9"/>
      <c r="N31" s="15"/>
      <c r="O31" s="9"/>
      <c r="P31" s="15"/>
      <c r="Q31" s="9"/>
      <c r="R31" s="9"/>
      <c r="S31" s="9"/>
      <c r="T31" s="34"/>
      <c r="U31" s="10"/>
      <c r="V31" s="1"/>
      <c r="W31" s="1"/>
      <c r="X31" s="1"/>
      <c r="Y31" s="1"/>
    </row>
    <row r="32" spans="1:25" ht="15">
      <c r="A32" s="1"/>
      <c r="B32" s="1"/>
      <c r="C32" s="16"/>
      <c r="D32" s="16" t="s">
        <v>68</v>
      </c>
      <c r="E32" s="1"/>
      <c r="F32" s="1"/>
      <c r="G32" s="9" t="e">
        <f>#REF!</f>
        <v>#REF!</v>
      </c>
      <c r="H32" s="15"/>
      <c r="I32" s="9" t="e">
        <f>#REF!</f>
        <v>#REF!</v>
      </c>
      <c r="J32" s="15"/>
      <c r="K32" s="9" t="e">
        <f>#REF!</f>
        <v>#REF!</v>
      </c>
      <c r="L32" s="15"/>
      <c r="M32" s="9" t="e">
        <f>#REF!</f>
        <v>#REF!</v>
      </c>
      <c r="N32" s="15"/>
      <c r="O32" s="9" t="e">
        <f>#REF!</f>
        <v>#REF!</v>
      </c>
      <c r="P32" s="15"/>
      <c r="Q32" s="9" t="e">
        <f>#REF!</f>
        <v>#REF!</v>
      </c>
      <c r="R32" s="9"/>
      <c r="S32" s="9" t="e">
        <f>SUM(G32:Q32)</f>
        <v>#REF!</v>
      </c>
      <c r="T32" s="34"/>
      <c r="U32" s="10" t="e">
        <f>ROUND(S32/6,4)</f>
        <v>#REF!</v>
      </c>
      <c r="V32" s="1"/>
      <c r="W32" s="1"/>
      <c r="X32" s="1"/>
      <c r="Y32" s="1"/>
    </row>
    <row r="33" spans="1:25" ht="15">
      <c r="A33" s="1"/>
      <c r="B33" s="40" t="s">
        <v>69</v>
      </c>
      <c r="C33" s="16" t="s">
        <v>70</v>
      </c>
      <c r="D33" s="16"/>
      <c r="E33" s="1"/>
      <c r="F33" s="1"/>
      <c r="G33" s="9" t="e">
        <f>#REF!</f>
        <v>#REF!</v>
      </c>
      <c r="H33" s="15"/>
      <c r="I33" s="9" t="e">
        <f>#REF!</f>
        <v>#REF!</v>
      </c>
      <c r="J33" s="15"/>
      <c r="K33" s="9" t="e">
        <f>#REF!</f>
        <v>#REF!</v>
      </c>
      <c r="L33" s="15"/>
      <c r="M33" s="9" t="e">
        <f>#REF!</f>
        <v>#REF!</v>
      </c>
      <c r="N33" s="15"/>
      <c r="O33" s="9" t="e">
        <f>#REF!</f>
        <v>#REF!</v>
      </c>
      <c r="P33" s="15"/>
      <c r="Q33" s="9" t="e">
        <f>#REF!</f>
        <v>#REF!</v>
      </c>
      <c r="R33" s="9"/>
      <c r="S33" s="9" t="e">
        <f>SUM(G33:Q33)</f>
        <v>#REF!</v>
      </c>
      <c r="T33" s="34"/>
      <c r="U33" s="10" t="e">
        <f>ROUND(S33/6,4)</f>
        <v>#REF!</v>
      </c>
      <c r="V33" s="1"/>
      <c r="W33" s="1"/>
      <c r="X33" s="1"/>
      <c r="Y33" s="1"/>
    </row>
    <row r="34" spans="1:25" ht="15">
      <c r="A34" s="1"/>
      <c r="B34" s="1"/>
      <c r="C34" s="16" t="s">
        <v>71</v>
      </c>
      <c r="D34" s="16"/>
      <c r="E34" s="1"/>
      <c r="F34" s="1"/>
      <c r="G34" s="14" t="e">
        <f>#REF!</f>
        <v>#REF!</v>
      </c>
      <c r="H34" s="41"/>
      <c r="I34" s="14" t="e">
        <f>#REF!</f>
        <v>#REF!</v>
      </c>
      <c r="J34" s="41"/>
      <c r="K34" s="14" t="e">
        <f>#REF!</f>
        <v>#REF!</v>
      </c>
      <c r="L34" s="41"/>
      <c r="M34" s="14" t="e">
        <f>#REF!</f>
        <v>#REF!</v>
      </c>
      <c r="N34" s="41"/>
      <c r="O34" s="14" t="e">
        <f>#REF!</f>
        <v>#REF!</v>
      </c>
      <c r="P34" s="41"/>
      <c r="Q34" s="14" t="e">
        <f>#REF!</f>
        <v>#REF!</v>
      </c>
      <c r="R34" s="9"/>
      <c r="S34" s="9" t="e">
        <f>SUM(G34:Q34)</f>
        <v>#REF!</v>
      </c>
      <c r="T34" s="34"/>
      <c r="U34" s="10" t="e">
        <f>ROUND(S34/6,4)</f>
        <v>#REF!</v>
      </c>
      <c r="V34" s="1"/>
      <c r="W34" s="1"/>
      <c r="X34" s="1"/>
      <c r="Y34" s="1"/>
    </row>
    <row r="35" spans="1:25" ht="15">
      <c r="A35" s="1"/>
      <c r="B35" s="1"/>
      <c r="C35" s="16" t="s">
        <v>72</v>
      </c>
      <c r="D35" s="16"/>
      <c r="E35" s="1"/>
      <c r="F35" s="1"/>
      <c r="G35" s="9" t="e">
        <f>#REF!</f>
        <v>#REF!</v>
      </c>
      <c r="H35" s="15"/>
      <c r="I35" s="9" t="e">
        <f>#REF!</f>
        <v>#REF!</v>
      </c>
      <c r="J35" s="15"/>
      <c r="K35" s="9" t="e">
        <f>#REF!</f>
        <v>#REF!</v>
      </c>
      <c r="L35" s="15"/>
      <c r="M35" s="9" t="e">
        <f>#REF!</f>
        <v>#REF!</v>
      </c>
      <c r="N35" s="15"/>
      <c r="O35" s="9" t="e">
        <f>#REF!</f>
        <v>#REF!</v>
      </c>
      <c r="P35" s="15"/>
      <c r="Q35" s="9" t="e">
        <f>#REF!</f>
        <v>#REF!</v>
      </c>
      <c r="R35" s="9"/>
      <c r="S35" s="9" t="e">
        <f>SUM(G35:Q35)</f>
        <v>#REF!</v>
      </c>
      <c r="T35" s="34"/>
      <c r="U35" s="10" t="e">
        <f>ROUND(S35/6,4)</f>
        <v>#REF!</v>
      </c>
      <c r="V35" s="1"/>
      <c r="W35" s="1"/>
      <c r="X35" s="1"/>
      <c r="Y35" s="1"/>
    </row>
    <row r="36" spans="1:25" ht="15">
      <c r="A36" s="1"/>
      <c r="B36" s="1"/>
      <c r="C36" s="16" t="s">
        <v>73</v>
      </c>
      <c r="D36" s="16"/>
      <c r="E36" s="1"/>
      <c r="F36" s="1"/>
      <c r="G36" s="9" t="e">
        <f>#REF!</f>
        <v>#REF!</v>
      </c>
      <c r="H36" s="15"/>
      <c r="I36" s="9" t="e">
        <f>#REF!</f>
        <v>#REF!</v>
      </c>
      <c r="J36" s="15"/>
      <c r="K36" s="9" t="e">
        <f>#REF!</f>
        <v>#REF!</v>
      </c>
      <c r="L36" s="15"/>
      <c r="M36" s="9" t="e">
        <f>#REF!</f>
        <v>#REF!</v>
      </c>
      <c r="N36" s="15"/>
      <c r="O36" s="9" t="e">
        <f>#REF!</f>
        <v>#REF!</v>
      </c>
      <c r="P36" s="15"/>
      <c r="Q36" s="9" t="e">
        <f>#REF!</f>
        <v>#REF!</v>
      </c>
      <c r="R36" s="9"/>
      <c r="S36" s="9" t="e">
        <f>SUM(G36:Q36)</f>
        <v>#REF!</v>
      </c>
      <c r="T36" s="34"/>
      <c r="U36" s="10" t="e">
        <f>ROUND(S36/6,4)</f>
        <v>#REF!</v>
      </c>
      <c r="V36" s="1"/>
      <c r="W36" s="1"/>
      <c r="X36" s="1"/>
      <c r="Y36" s="1"/>
    </row>
    <row r="37" spans="1:25" ht="15">
      <c r="A37" s="1"/>
      <c r="B37" s="1"/>
      <c r="C37" s="16" t="s">
        <v>74</v>
      </c>
      <c r="D37" s="16"/>
      <c r="E37" s="1"/>
      <c r="F37" s="1"/>
      <c r="G37" s="9"/>
      <c r="H37" s="15"/>
      <c r="I37" s="9"/>
      <c r="J37" s="15"/>
      <c r="K37" s="9"/>
      <c r="L37" s="15"/>
      <c r="M37" s="9"/>
      <c r="N37" s="15"/>
      <c r="O37" s="9"/>
      <c r="P37" s="15"/>
      <c r="Q37" s="9"/>
      <c r="R37" s="9"/>
      <c r="S37" s="9"/>
      <c r="T37" s="34"/>
      <c r="U37" s="10"/>
      <c r="V37" s="1"/>
      <c r="W37" s="1"/>
      <c r="X37" s="1"/>
      <c r="Y37" s="1"/>
    </row>
    <row r="38" spans="1:25" ht="15">
      <c r="A38" s="1"/>
      <c r="B38" s="1"/>
      <c r="C38" s="16"/>
      <c r="D38" s="16" t="s">
        <v>75</v>
      </c>
      <c r="E38" s="1"/>
      <c r="F38" s="1"/>
      <c r="G38" s="9" t="e">
        <f>#REF!</f>
        <v>#REF!</v>
      </c>
      <c r="H38" s="15"/>
      <c r="I38" s="9" t="e">
        <f>#REF!</f>
        <v>#REF!</v>
      </c>
      <c r="J38" s="15"/>
      <c r="K38" s="9" t="e">
        <f>#REF!</f>
        <v>#REF!</v>
      </c>
      <c r="L38" s="15"/>
      <c r="M38" s="9" t="e">
        <f>#REF!</f>
        <v>#REF!</v>
      </c>
      <c r="N38" s="15"/>
      <c r="O38" s="9" t="e">
        <f>#REF!</f>
        <v>#REF!</v>
      </c>
      <c r="P38" s="15"/>
      <c r="Q38" s="9" t="e">
        <f>#REF!</f>
        <v>#REF!</v>
      </c>
      <c r="R38" s="9"/>
      <c r="S38" s="9" t="e">
        <f>SUM(G38:Q38)</f>
        <v>#REF!</v>
      </c>
      <c r="T38" s="34"/>
      <c r="U38" s="10" t="e">
        <f>ROUND(S38/6,4)</f>
        <v>#REF!</v>
      </c>
      <c r="V38" s="1"/>
      <c r="W38" s="1"/>
      <c r="X38" s="1"/>
      <c r="Y38" s="1"/>
    </row>
    <row r="39" spans="1:25" ht="15">
      <c r="A39" s="1"/>
      <c r="B39" s="1"/>
      <c r="C39" s="16" t="s">
        <v>76</v>
      </c>
      <c r="D39" s="16"/>
      <c r="E39" s="1"/>
      <c r="F39" s="1"/>
      <c r="G39" s="9" t="e">
        <f>#REF!</f>
        <v>#REF!</v>
      </c>
      <c r="H39" s="15"/>
      <c r="I39" s="9" t="e">
        <f>#REF!</f>
        <v>#REF!</v>
      </c>
      <c r="J39" s="15"/>
      <c r="K39" s="14" t="e">
        <f>#REF!</f>
        <v>#REF!</v>
      </c>
      <c r="L39" s="15"/>
      <c r="M39" s="14" t="e">
        <f>#REF!</f>
        <v>#REF!</v>
      </c>
      <c r="N39" s="15"/>
      <c r="O39" s="14" t="e">
        <f>#REF!</f>
        <v>#REF!</v>
      </c>
      <c r="P39" s="15"/>
      <c r="Q39" s="14" t="e">
        <f>#REF!</f>
        <v>#REF!</v>
      </c>
      <c r="R39" s="9"/>
      <c r="S39" s="9" t="e">
        <f>SUM(G39:Q39)</f>
        <v>#REF!</v>
      </c>
      <c r="T39" s="34"/>
      <c r="U39" s="10" t="e">
        <f>ROUND(S39/6,4)</f>
        <v>#REF!</v>
      </c>
      <c r="V39" s="1"/>
      <c r="W39" s="1"/>
      <c r="X39" s="1"/>
      <c r="Y39" s="1"/>
    </row>
    <row r="40" spans="1:25" ht="15">
      <c r="A40" s="1"/>
      <c r="B40" s="1"/>
      <c r="C40" s="16" t="s">
        <v>74</v>
      </c>
      <c r="D40" s="16"/>
      <c r="E40" s="1"/>
      <c r="F40" s="1"/>
      <c r="G40" s="9"/>
      <c r="H40" s="15"/>
      <c r="I40" s="9"/>
      <c r="J40" s="15"/>
      <c r="K40" s="9"/>
      <c r="L40" s="15"/>
      <c r="M40" s="9"/>
      <c r="N40" s="15"/>
      <c r="O40" s="9"/>
      <c r="P40" s="15"/>
      <c r="Q40" s="9"/>
      <c r="R40" s="9"/>
      <c r="S40" s="9"/>
      <c r="T40" s="34"/>
      <c r="U40" s="10"/>
      <c r="V40" s="1"/>
      <c r="W40" s="1"/>
      <c r="X40" s="1"/>
      <c r="Y40" s="1"/>
    </row>
    <row r="41" spans="1:25" ht="15">
      <c r="A41" s="1"/>
      <c r="B41" s="1"/>
      <c r="C41" s="16"/>
      <c r="D41" s="16" t="s">
        <v>77</v>
      </c>
      <c r="E41" s="1"/>
      <c r="F41" s="1"/>
      <c r="G41" s="9" t="e">
        <f>#REF!</f>
        <v>#REF!</v>
      </c>
      <c r="H41" s="15"/>
      <c r="I41" s="9" t="e">
        <f>#REF!</f>
        <v>#REF!</v>
      </c>
      <c r="J41" s="15"/>
      <c r="K41" s="9" t="e">
        <f>#REF!</f>
        <v>#REF!</v>
      </c>
      <c r="L41" s="15"/>
      <c r="M41" s="9" t="e">
        <f>#REF!</f>
        <v>#REF!</v>
      </c>
      <c r="N41" s="15"/>
      <c r="O41" s="9" t="e">
        <f>#REF!</f>
        <v>#REF!</v>
      </c>
      <c r="P41" s="15"/>
      <c r="Q41" s="9" t="e">
        <f>#REF!</f>
        <v>#REF!</v>
      </c>
      <c r="R41" s="9"/>
      <c r="S41" s="9" t="e">
        <f>SUM(G41:Q41)</f>
        <v>#REF!</v>
      </c>
      <c r="T41" s="34"/>
      <c r="U41" s="10" t="e">
        <f>ROUND(S41/6,4)</f>
        <v>#REF!</v>
      </c>
      <c r="V41" s="1"/>
      <c r="W41" s="1"/>
      <c r="X41" s="1"/>
      <c r="Y41" s="1"/>
    </row>
    <row r="42" spans="1:25" ht="15">
      <c r="A42" s="1"/>
      <c r="B42" s="1"/>
      <c r="C42" s="16" t="s">
        <v>78</v>
      </c>
      <c r="D42" s="16"/>
      <c r="E42" s="1"/>
      <c r="F42" s="1"/>
      <c r="G42" s="9"/>
      <c r="H42" s="15"/>
      <c r="I42" s="9"/>
      <c r="J42" s="15"/>
      <c r="K42" s="9"/>
      <c r="L42" s="15"/>
      <c r="M42" s="9"/>
      <c r="N42" s="15"/>
      <c r="O42" s="9"/>
      <c r="P42" s="15"/>
      <c r="Q42" s="9"/>
      <c r="R42" s="9"/>
      <c r="S42" s="9"/>
      <c r="T42" s="34"/>
      <c r="U42" s="10"/>
      <c r="V42" s="1"/>
      <c r="W42" s="1"/>
      <c r="X42" s="1"/>
      <c r="Y42" s="1"/>
    </row>
    <row r="43" spans="1:25" ht="15">
      <c r="A43" s="1"/>
      <c r="B43" s="1"/>
      <c r="C43" s="16"/>
      <c r="D43" s="16" t="s">
        <v>79</v>
      </c>
      <c r="E43" s="1"/>
      <c r="F43" s="1"/>
      <c r="G43" s="9" t="e">
        <f>#REF!</f>
        <v>#REF!</v>
      </c>
      <c r="H43" s="15"/>
      <c r="I43" s="9" t="e">
        <f>#REF!</f>
        <v>#REF!</v>
      </c>
      <c r="J43" s="15"/>
      <c r="K43" s="9" t="e">
        <f>#REF!</f>
        <v>#REF!</v>
      </c>
      <c r="L43" s="15"/>
      <c r="M43" s="9" t="e">
        <f>#REF!</f>
        <v>#REF!</v>
      </c>
      <c r="N43" s="15"/>
      <c r="O43" s="9" t="e">
        <f>#REF!</f>
        <v>#REF!</v>
      </c>
      <c r="P43" s="15"/>
      <c r="Q43" s="9" t="e">
        <f>#REF!</f>
        <v>#REF!</v>
      </c>
      <c r="R43" s="9"/>
      <c r="S43" s="9" t="e">
        <f>SUM(G43:Q43)</f>
        <v>#REF!</v>
      </c>
      <c r="T43" s="34"/>
      <c r="U43" s="10" t="e">
        <f>ROUND(S43/6,4)</f>
        <v>#REF!</v>
      </c>
      <c r="V43" s="1"/>
      <c r="W43" s="1"/>
      <c r="X43" s="1"/>
      <c r="Y43" s="1"/>
    </row>
    <row r="44" spans="1:25" ht="15">
      <c r="A44" s="1"/>
      <c r="B44" s="1"/>
      <c r="C44" s="16" t="s">
        <v>80</v>
      </c>
      <c r="D44" s="16"/>
      <c r="E44" s="1"/>
      <c r="F44" s="1"/>
      <c r="G44" s="14" t="e">
        <f>#REF!</f>
        <v>#REF!</v>
      </c>
      <c r="H44" s="41"/>
      <c r="I44" s="14" t="e">
        <f>#REF!</f>
        <v>#REF!</v>
      </c>
      <c r="J44" s="41"/>
      <c r="K44" s="14" t="e">
        <f>#REF!</f>
        <v>#REF!</v>
      </c>
      <c r="L44" s="41"/>
      <c r="M44" s="14" t="e">
        <f>#REF!</f>
        <v>#REF!</v>
      </c>
      <c r="N44" s="41"/>
      <c r="O44" s="14" t="e">
        <f>#REF!</f>
        <v>#REF!</v>
      </c>
      <c r="P44" s="41"/>
      <c r="Q44" s="14" t="e">
        <f>#REF!</f>
        <v>#REF!</v>
      </c>
      <c r="R44" s="9"/>
      <c r="S44" s="9" t="e">
        <f>SUM(G44:Q44)</f>
        <v>#REF!</v>
      </c>
      <c r="T44" s="34"/>
      <c r="U44" s="10" t="e">
        <f>ROUND(S44/6,4)</f>
        <v>#REF!</v>
      </c>
      <c r="V44" s="1"/>
      <c r="W44" s="1"/>
      <c r="X44" s="1"/>
      <c r="Y44" s="1"/>
    </row>
    <row r="45" spans="1:25" ht="15">
      <c r="A45" s="1"/>
      <c r="B45" s="1"/>
      <c r="C45" s="16" t="s">
        <v>81</v>
      </c>
      <c r="D45" s="16"/>
      <c r="E45" s="1"/>
      <c r="F45" s="1"/>
      <c r="G45" s="9" t="e">
        <f>#REF!</f>
        <v>#REF!</v>
      </c>
      <c r="H45" s="41"/>
      <c r="I45" s="9" t="e">
        <f>#REF!</f>
        <v>#REF!</v>
      </c>
      <c r="J45" s="41"/>
      <c r="K45" s="9" t="e">
        <f>#REF!</f>
        <v>#REF!</v>
      </c>
      <c r="L45" s="41"/>
      <c r="M45" s="9" t="e">
        <f>#REF!</f>
        <v>#REF!</v>
      </c>
      <c r="N45" s="41"/>
      <c r="O45" s="9" t="e">
        <f>#REF!</f>
        <v>#REF!</v>
      </c>
      <c r="P45" s="41"/>
      <c r="Q45" s="9" t="e">
        <f>#REF!</f>
        <v>#REF!</v>
      </c>
      <c r="R45" s="9"/>
      <c r="S45" s="9" t="e">
        <f>SUM(G45:Q45)</f>
        <v>#REF!</v>
      </c>
      <c r="T45" s="34"/>
      <c r="U45" s="10" t="e">
        <f>ROUND(S45/6,4)</f>
        <v>#REF!</v>
      </c>
      <c r="V45" s="1"/>
      <c r="W45" s="1"/>
      <c r="X45" s="1"/>
      <c r="Y45" s="1"/>
    </row>
    <row r="46" spans="1:25" ht="15">
      <c r="A46" s="1"/>
      <c r="B46" s="1"/>
      <c r="C46" s="16" t="s">
        <v>82</v>
      </c>
      <c r="D46" s="16"/>
      <c r="E46" s="1"/>
      <c r="F46" s="1"/>
      <c r="G46" s="9" t="e">
        <f>#REF!</f>
        <v>#REF!</v>
      </c>
      <c r="H46" s="15"/>
      <c r="I46" s="9" t="e">
        <f>#REF!</f>
        <v>#REF!</v>
      </c>
      <c r="J46" s="15"/>
      <c r="K46" s="9" t="e">
        <f>#REF!</f>
        <v>#REF!</v>
      </c>
      <c r="L46" s="15"/>
      <c r="M46" s="9" t="e">
        <f>#REF!</f>
        <v>#REF!</v>
      </c>
      <c r="N46" s="15"/>
      <c r="O46" s="9" t="e">
        <f>#REF!</f>
        <v>#REF!</v>
      </c>
      <c r="P46" s="15"/>
      <c r="Q46" s="9" t="e">
        <f>#REF!</f>
        <v>#REF!</v>
      </c>
      <c r="R46" s="9"/>
      <c r="S46" s="9" t="e">
        <f>SUM(G46:Q46)</f>
        <v>#REF!</v>
      </c>
      <c r="T46" s="34"/>
      <c r="U46" s="10" t="e">
        <f>ROUND(S46/6,4)</f>
        <v>#REF!</v>
      </c>
      <c r="V46" s="1"/>
      <c r="W46" s="1"/>
      <c r="X46" s="1"/>
      <c r="Y46" s="1"/>
    </row>
    <row r="47" spans="1:25" ht="15">
      <c r="A47" s="1"/>
      <c r="B47" s="1"/>
      <c r="C47" s="16" t="s">
        <v>83</v>
      </c>
      <c r="D47" s="16"/>
      <c r="E47" s="1"/>
      <c r="F47" s="1"/>
      <c r="G47" s="9"/>
      <c r="H47" s="15"/>
      <c r="I47" s="9"/>
      <c r="J47" s="15"/>
      <c r="K47" s="9"/>
      <c r="L47" s="15"/>
      <c r="M47" s="9"/>
      <c r="N47" s="15"/>
      <c r="O47" s="9"/>
      <c r="P47" s="15"/>
      <c r="Q47" s="9"/>
      <c r="R47" s="9"/>
      <c r="S47" s="9"/>
      <c r="T47" s="34"/>
      <c r="U47" s="10"/>
      <c r="V47" s="1"/>
      <c r="W47" s="1"/>
      <c r="X47" s="1"/>
      <c r="Y47" s="1"/>
    </row>
    <row r="48" spans="1:25" ht="15">
      <c r="A48" s="1"/>
      <c r="B48" s="1"/>
      <c r="C48" s="16"/>
      <c r="D48" s="16" t="s">
        <v>84</v>
      </c>
      <c r="E48" s="1"/>
      <c r="F48" s="1"/>
      <c r="G48" s="9" t="e">
        <f>#REF!</f>
        <v>#REF!</v>
      </c>
      <c r="H48" s="15"/>
      <c r="I48" s="9" t="e">
        <f>#REF!</f>
        <v>#REF!</v>
      </c>
      <c r="J48" s="15"/>
      <c r="K48" s="9" t="e">
        <f>#REF!</f>
        <v>#REF!</v>
      </c>
      <c r="L48" s="15"/>
      <c r="M48" s="9" t="e">
        <f>#REF!</f>
        <v>#REF!</v>
      </c>
      <c r="N48" s="15"/>
      <c r="O48" s="9" t="e">
        <f>#REF!</f>
        <v>#REF!</v>
      </c>
      <c r="P48" s="15"/>
      <c r="Q48" s="9" t="e">
        <f>#REF!</f>
        <v>#REF!</v>
      </c>
      <c r="R48" s="9"/>
      <c r="S48" s="9" t="e">
        <f>SUM(G48:Q48)</f>
        <v>#REF!</v>
      </c>
      <c r="T48" s="34"/>
      <c r="U48" s="10" t="e">
        <f>ROUND(S48/6,4)</f>
        <v>#REF!</v>
      </c>
      <c r="V48" s="1"/>
      <c r="W48" s="1"/>
      <c r="X48" s="1"/>
      <c r="Y48" s="1"/>
    </row>
    <row r="49" spans="1:25" ht="15">
      <c r="A49" s="1"/>
      <c r="B49" s="1"/>
      <c r="C49" s="16" t="s">
        <v>85</v>
      </c>
      <c r="D49" s="16"/>
      <c r="E49" s="1"/>
      <c r="F49" s="1"/>
      <c r="G49" s="9" t="e">
        <f>#REF!</f>
        <v>#REF!</v>
      </c>
      <c r="H49" s="15"/>
      <c r="I49" s="9" t="e">
        <f>#REF!</f>
        <v>#REF!</v>
      </c>
      <c r="J49" s="15"/>
      <c r="K49" s="9" t="e">
        <f>#REF!</f>
        <v>#REF!</v>
      </c>
      <c r="L49" s="15"/>
      <c r="M49" s="9" t="e">
        <f>#REF!</f>
        <v>#REF!</v>
      </c>
      <c r="N49" s="15"/>
      <c r="O49" s="9" t="e">
        <f>#REF!</f>
        <v>#REF!</v>
      </c>
      <c r="P49" s="15"/>
      <c r="Q49" s="9" t="e">
        <f>#REF!</f>
        <v>#REF!</v>
      </c>
      <c r="R49" s="9"/>
      <c r="S49" s="9" t="e">
        <f>SUM(G49:Q49)</f>
        <v>#REF!</v>
      </c>
      <c r="T49" s="34"/>
      <c r="U49" s="10" t="e">
        <f>ROUND(S49/6,4)</f>
        <v>#REF!</v>
      </c>
      <c r="V49" s="1"/>
      <c r="W49" s="1"/>
      <c r="X49" s="1"/>
      <c r="Y49" s="1"/>
    </row>
    <row r="50" spans="1:25" ht="15">
      <c r="A50" s="1"/>
      <c r="B50" s="1"/>
      <c r="C50" s="16"/>
      <c r="D50" s="1"/>
      <c r="E50" s="1"/>
      <c r="F50" s="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9"/>
      <c r="S50" s="9"/>
      <c r="T50" s="34"/>
      <c r="U50" s="10"/>
      <c r="V50" s="1"/>
      <c r="W50" s="1"/>
      <c r="X50" s="1"/>
      <c r="Y50" s="1"/>
    </row>
    <row r="51" spans="1:25" ht="15.75">
      <c r="A51" s="1"/>
      <c r="B51" s="1"/>
      <c r="C51" s="1"/>
      <c r="D51" s="24" t="s">
        <v>86</v>
      </c>
      <c r="E51" s="24"/>
      <c r="F51" s="1"/>
      <c r="G51" s="17" t="e">
        <f>SUM(G11:G18)+SUM(G24:G49)</f>
        <v>#REF!</v>
      </c>
      <c r="H51" s="9"/>
      <c r="I51" s="17" t="e">
        <f>SUM(I11:I18)+SUM(I24:I49)</f>
        <v>#REF!</v>
      </c>
      <c r="J51" s="9"/>
      <c r="K51" s="17" t="e">
        <f>SUM(K11:K18)+SUM(K24:K49)</f>
        <v>#REF!</v>
      </c>
      <c r="L51" s="9"/>
      <c r="M51" s="17" t="e">
        <f>SUM(M11:M18)+SUM(M24:M49)</f>
        <v>#REF!</v>
      </c>
      <c r="N51" s="9"/>
      <c r="O51" s="17" t="e">
        <f>SUM(O11:O18)+SUM(O24:O49)</f>
        <v>#REF!</v>
      </c>
      <c r="P51" s="9"/>
      <c r="Q51" s="17" t="e">
        <f>SUM(Q11:Q18)+SUM(Q24:Q49)</f>
        <v>#REF!</v>
      </c>
      <c r="R51" s="9"/>
      <c r="S51" s="17" t="e">
        <f>SUM(G51:Q51)</f>
        <v>#REF!</v>
      </c>
      <c r="T51" s="34"/>
      <c r="U51" s="18" t="e">
        <f>ROUND(S51/6,4)</f>
        <v>#REF!</v>
      </c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2"/>
      <c r="H52" s="11"/>
      <c r="I52" s="12"/>
      <c r="J52" s="11"/>
      <c r="K52" s="12"/>
      <c r="L52" s="11"/>
      <c r="M52" s="12"/>
      <c r="N52" s="11"/>
      <c r="O52" s="12"/>
      <c r="P52" s="11"/>
      <c r="Q52" s="12"/>
      <c r="R52" s="11"/>
      <c r="S52" s="12"/>
      <c r="T52" s="11"/>
      <c r="U52" s="13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24" t="s">
        <v>87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6" t="s">
        <v>88</v>
      </c>
      <c r="D56" s="1"/>
      <c r="E56" s="1"/>
      <c r="F56" s="1"/>
      <c r="G56" s="9" t="e">
        <f>#REF!</f>
        <v>#REF!</v>
      </c>
      <c r="H56" s="1"/>
      <c r="I56" s="9" t="e">
        <f>#REF!</f>
        <v>#REF!</v>
      </c>
      <c r="J56" s="1"/>
      <c r="K56" s="9" t="e">
        <f>#REF!</f>
        <v>#REF!</v>
      </c>
      <c r="L56" s="1"/>
      <c r="M56" s="9" t="e">
        <f>#REF!</f>
        <v>#REF!</v>
      </c>
      <c r="N56" s="1"/>
      <c r="O56" s="9" t="e">
        <f>#REF!</f>
        <v>#REF!</v>
      </c>
      <c r="P56" s="1"/>
      <c r="Q56" s="9" t="e">
        <f>#REF!</f>
        <v>#REF!</v>
      </c>
      <c r="R56" s="1"/>
      <c r="S56" s="9" t="e">
        <f aca="true" t="shared" si="4" ref="S56:S61">SUM(G56:Q56)</f>
        <v>#REF!</v>
      </c>
      <c r="T56" s="34"/>
      <c r="U56" s="10" t="e">
        <f aca="true" t="shared" si="5" ref="U56:U61">ROUND(S56/6,4)</f>
        <v>#REF!</v>
      </c>
      <c r="V56" s="1"/>
      <c r="W56" s="1"/>
      <c r="X56" s="1"/>
      <c r="Y56" s="1"/>
    </row>
    <row r="57" spans="1:25" ht="15">
      <c r="A57" s="1"/>
      <c r="B57" s="1"/>
      <c r="C57" s="16" t="s">
        <v>89</v>
      </c>
      <c r="D57" s="1"/>
      <c r="E57" s="1"/>
      <c r="F57" s="1"/>
      <c r="G57" s="9" t="e">
        <f>#REF!</f>
        <v>#REF!</v>
      </c>
      <c r="H57" s="1"/>
      <c r="I57" s="9" t="e">
        <f>#REF!</f>
        <v>#REF!</v>
      </c>
      <c r="J57" s="1"/>
      <c r="K57" s="9" t="e">
        <f>#REF!</f>
        <v>#REF!</v>
      </c>
      <c r="L57" s="1"/>
      <c r="M57" s="9" t="e">
        <f>#REF!</f>
        <v>#REF!</v>
      </c>
      <c r="N57" s="1"/>
      <c r="O57" s="9" t="e">
        <f>#REF!</f>
        <v>#REF!</v>
      </c>
      <c r="P57" s="1"/>
      <c r="Q57" s="9" t="e">
        <f>#REF!</f>
        <v>#REF!</v>
      </c>
      <c r="R57" s="1"/>
      <c r="S57" s="9" t="e">
        <f t="shared" si="4"/>
        <v>#REF!</v>
      </c>
      <c r="T57" s="34"/>
      <c r="U57" s="10" t="e">
        <f t="shared" si="5"/>
        <v>#REF!</v>
      </c>
      <c r="V57" s="1"/>
      <c r="W57" s="1"/>
      <c r="X57" s="1"/>
      <c r="Y57" s="1"/>
    </row>
    <row r="58" spans="1:25" ht="15">
      <c r="A58" s="1"/>
      <c r="B58" s="1"/>
      <c r="C58" s="16" t="s">
        <v>90</v>
      </c>
      <c r="D58" s="1"/>
      <c r="E58" s="1"/>
      <c r="F58" s="1"/>
      <c r="G58" s="9" t="e">
        <f>#REF!</f>
        <v>#REF!</v>
      </c>
      <c r="H58" s="1"/>
      <c r="I58" s="9" t="e">
        <f>#REF!</f>
        <v>#REF!</v>
      </c>
      <c r="J58" s="1"/>
      <c r="K58" s="9" t="e">
        <f>#REF!</f>
        <v>#REF!</v>
      </c>
      <c r="L58" s="1"/>
      <c r="M58" s="9" t="e">
        <f>#REF!</f>
        <v>#REF!</v>
      </c>
      <c r="N58" s="1"/>
      <c r="O58" s="9" t="e">
        <f>#REF!</f>
        <v>#REF!</v>
      </c>
      <c r="P58" s="1"/>
      <c r="Q58" s="9" t="e">
        <f>#REF!</f>
        <v>#REF!</v>
      </c>
      <c r="R58" s="1"/>
      <c r="S58" s="9" t="e">
        <f t="shared" si="4"/>
        <v>#REF!</v>
      </c>
      <c r="T58" s="34"/>
      <c r="U58" s="10" t="e">
        <f t="shared" si="5"/>
        <v>#REF!</v>
      </c>
      <c r="V58" s="1"/>
      <c r="W58" s="1"/>
      <c r="X58" s="1"/>
      <c r="Y58" s="1"/>
    </row>
    <row r="59" spans="1:25" ht="15">
      <c r="A59" s="1"/>
      <c r="B59" s="1"/>
      <c r="C59" s="16" t="s">
        <v>91</v>
      </c>
      <c r="D59" s="1"/>
      <c r="E59" s="1"/>
      <c r="F59" s="1"/>
      <c r="G59" s="9" t="e">
        <f>#REF!</f>
        <v>#REF!</v>
      </c>
      <c r="H59" s="1"/>
      <c r="I59" s="9" t="e">
        <f>#REF!</f>
        <v>#REF!</v>
      </c>
      <c r="J59" s="1"/>
      <c r="K59" s="9" t="e">
        <f>#REF!</f>
        <v>#REF!</v>
      </c>
      <c r="L59" s="1"/>
      <c r="M59" s="9" t="e">
        <f>#REF!</f>
        <v>#REF!</v>
      </c>
      <c r="N59" s="1"/>
      <c r="O59" s="9" t="e">
        <f>#REF!</f>
        <v>#REF!</v>
      </c>
      <c r="P59" s="1"/>
      <c r="Q59" s="9" t="e">
        <f>#REF!</f>
        <v>#REF!</v>
      </c>
      <c r="R59" s="1"/>
      <c r="S59" s="9" t="e">
        <f t="shared" si="4"/>
        <v>#REF!</v>
      </c>
      <c r="T59" s="34"/>
      <c r="U59" s="10" t="e">
        <f t="shared" si="5"/>
        <v>#REF!</v>
      </c>
      <c r="V59" s="1"/>
      <c r="W59" s="1"/>
      <c r="X59" s="1"/>
      <c r="Y59" s="1"/>
    </row>
    <row r="60" spans="1:25" ht="15">
      <c r="A60" s="1"/>
      <c r="B60" s="1"/>
      <c r="C60" s="16" t="s">
        <v>92</v>
      </c>
      <c r="D60" s="1"/>
      <c r="E60" s="1"/>
      <c r="F60" s="1"/>
      <c r="G60" s="9" t="e">
        <f>#REF!</f>
        <v>#REF!</v>
      </c>
      <c r="H60" s="1"/>
      <c r="I60" s="9" t="e">
        <f>#REF!</f>
        <v>#REF!</v>
      </c>
      <c r="J60" s="1"/>
      <c r="K60" s="9" t="e">
        <f>#REF!</f>
        <v>#REF!</v>
      </c>
      <c r="L60" s="1"/>
      <c r="M60" s="9" t="e">
        <f>#REF!</f>
        <v>#REF!</v>
      </c>
      <c r="N60" s="1"/>
      <c r="O60" s="9" t="e">
        <f>#REF!</f>
        <v>#REF!</v>
      </c>
      <c r="P60" s="1"/>
      <c r="Q60" s="9" t="e">
        <f>#REF!</f>
        <v>#REF!</v>
      </c>
      <c r="R60" s="1"/>
      <c r="S60" s="9" t="e">
        <f t="shared" si="4"/>
        <v>#REF!</v>
      </c>
      <c r="T60" s="34"/>
      <c r="U60" s="10" t="e">
        <f t="shared" si="5"/>
        <v>#REF!</v>
      </c>
      <c r="V60" s="1"/>
      <c r="W60" s="1"/>
      <c r="X60" s="1"/>
      <c r="Y60" s="1"/>
    </row>
    <row r="61" spans="1:25" ht="15">
      <c r="A61" s="1"/>
      <c r="B61" s="1"/>
      <c r="C61" s="16" t="s">
        <v>93</v>
      </c>
      <c r="D61" s="1"/>
      <c r="E61" s="1"/>
      <c r="F61" s="1"/>
      <c r="G61" s="9" t="e">
        <f>#REF!</f>
        <v>#REF!</v>
      </c>
      <c r="H61" s="1"/>
      <c r="I61" s="9" t="e">
        <f>#REF!</f>
        <v>#REF!</v>
      </c>
      <c r="J61" s="1"/>
      <c r="K61" s="9" t="e">
        <f>#REF!</f>
        <v>#REF!</v>
      </c>
      <c r="L61" s="1"/>
      <c r="M61" s="9" t="e">
        <f>#REF!</f>
        <v>#REF!</v>
      </c>
      <c r="N61" s="1"/>
      <c r="O61" s="9" t="e">
        <f>#REF!</f>
        <v>#REF!</v>
      </c>
      <c r="P61" s="1"/>
      <c r="Q61" s="9" t="e">
        <f>#REF!</f>
        <v>#REF!</v>
      </c>
      <c r="R61" s="1"/>
      <c r="S61" s="9" t="e">
        <f t="shared" si="4"/>
        <v>#REF!</v>
      </c>
      <c r="T61" s="34"/>
      <c r="U61" s="10" t="e">
        <f t="shared" si="5"/>
        <v>#REF!</v>
      </c>
      <c r="V61" s="1"/>
      <c r="W61" s="1"/>
      <c r="X61" s="1"/>
      <c r="Y61" s="1"/>
    </row>
    <row r="62" spans="1:25" ht="15">
      <c r="A62" s="1"/>
      <c r="B62" s="1"/>
      <c r="C62" s="16" t="s">
        <v>94</v>
      </c>
      <c r="D62" s="1"/>
      <c r="E62" s="1"/>
      <c r="F62" s="1"/>
      <c r="G62" s="9"/>
      <c r="H62" s="1"/>
      <c r="I62" s="9"/>
      <c r="J62" s="1"/>
      <c r="K62" s="9"/>
      <c r="L62" s="1"/>
      <c r="M62" s="9"/>
      <c r="N62" s="1"/>
      <c r="O62" s="9"/>
      <c r="P62" s="1"/>
      <c r="Q62" s="9"/>
      <c r="R62" s="1"/>
      <c r="S62" s="9"/>
      <c r="T62" s="34"/>
      <c r="U62" s="10"/>
      <c r="V62" s="1"/>
      <c r="W62" s="1"/>
      <c r="X62" s="1"/>
      <c r="Y62" s="1"/>
    </row>
    <row r="63" spans="1:25" ht="15">
      <c r="A63" s="1"/>
      <c r="B63" s="1"/>
      <c r="C63" s="1"/>
      <c r="D63" s="16" t="s">
        <v>95</v>
      </c>
      <c r="E63" s="1"/>
      <c r="F63" s="1"/>
      <c r="G63" s="9" t="e">
        <f>#REF!</f>
        <v>#REF!</v>
      </c>
      <c r="H63" s="1"/>
      <c r="I63" s="9" t="e">
        <f>#REF!</f>
        <v>#REF!</v>
      </c>
      <c r="J63" s="1"/>
      <c r="K63" s="9" t="e">
        <f>#REF!</f>
        <v>#REF!</v>
      </c>
      <c r="L63" s="1"/>
      <c r="M63" s="9" t="e">
        <f>#REF!</f>
        <v>#REF!</v>
      </c>
      <c r="N63" s="1"/>
      <c r="O63" s="9" t="e">
        <f>#REF!</f>
        <v>#REF!</v>
      </c>
      <c r="P63" s="1"/>
      <c r="Q63" s="9" t="e">
        <f>#REF!</f>
        <v>#REF!</v>
      </c>
      <c r="R63" s="1"/>
      <c r="S63" s="9" t="e">
        <f>SUM(G63:Q63)</f>
        <v>#REF!</v>
      </c>
      <c r="T63" s="34"/>
      <c r="U63" s="10" t="e">
        <f>ROUND(S63/6,4)</f>
        <v>#REF!</v>
      </c>
      <c r="V63" s="1"/>
      <c r="W63" s="1"/>
      <c r="X63" s="1"/>
      <c r="Y63" s="1"/>
    </row>
    <row r="64" spans="1:25" ht="15">
      <c r="A64" s="1"/>
      <c r="B64" s="1"/>
      <c r="C64" s="16" t="s">
        <v>96</v>
      </c>
      <c r="D64" s="1"/>
      <c r="E64" s="1"/>
      <c r="F64" s="1"/>
      <c r="G64" s="9" t="e">
        <f>#REF!</f>
        <v>#REF!</v>
      </c>
      <c r="H64" s="1"/>
      <c r="I64" s="9" t="e">
        <f>#REF!</f>
        <v>#REF!</v>
      </c>
      <c r="J64" s="1"/>
      <c r="K64" s="9" t="e">
        <f>#REF!</f>
        <v>#REF!</v>
      </c>
      <c r="L64" s="1"/>
      <c r="M64" s="9" t="e">
        <f>#REF!</f>
        <v>#REF!</v>
      </c>
      <c r="N64" s="1"/>
      <c r="O64" s="9" t="e">
        <f>#REF!</f>
        <v>#REF!</v>
      </c>
      <c r="P64" s="1"/>
      <c r="Q64" s="9" t="e">
        <f>#REF!</f>
        <v>#REF!</v>
      </c>
      <c r="R64" s="1"/>
      <c r="S64" s="9" t="e">
        <f>SUM(G64:Q64)</f>
        <v>#REF!</v>
      </c>
      <c r="T64" s="34"/>
      <c r="U64" s="10" t="e">
        <f>ROUND(S64/6,4)</f>
        <v>#REF!</v>
      </c>
      <c r="V64" s="1"/>
      <c r="W64" s="1"/>
      <c r="X64" s="1"/>
      <c r="Y64" s="1"/>
    </row>
    <row r="65" spans="1:25" ht="15">
      <c r="A65" s="1"/>
      <c r="B65" s="1"/>
      <c r="C65" s="16" t="s">
        <v>97</v>
      </c>
      <c r="D65" s="1"/>
      <c r="E65" s="1"/>
      <c r="F65" s="1"/>
      <c r="G65" s="9" t="e">
        <f>#REF!</f>
        <v>#REF!</v>
      </c>
      <c r="H65" s="1"/>
      <c r="I65" s="9" t="e">
        <f>#REF!</f>
        <v>#REF!</v>
      </c>
      <c r="J65" s="1"/>
      <c r="K65" s="9" t="e">
        <f>#REF!</f>
        <v>#REF!</v>
      </c>
      <c r="L65" s="1"/>
      <c r="M65" s="9" t="e">
        <f>#REF!</f>
        <v>#REF!</v>
      </c>
      <c r="N65" s="1"/>
      <c r="O65" s="9" t="e">
        <f>#REF!</f>
        <v>#REF!</v>
      </c>
      <c r="P65" s="1"/>
      <c r="Q65" s="9" t="e">
        <f>#REF!</f>
        <v>#REF!</v>
      </c>
      <c r="R65" s="1"/>
      <c r="S65" s="9" t="e">
        <f>SUM(G65:Q65)</f>
        <v>#REF!</v>
      </c>
      <c r="T65" s="34"/>
      <c r="U65" s="10" t="e">
        <f>ROUND(S65/6,4)</f>
        <v>#REF!</v>
      </c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9"/>
      <c r="H66" s="1"/>
      <c r="I66" s="9"/>
      <c r="J66" s="1"/>
      <c r="K66" s="9"/>
      <c r="L66" s="1"/>
      <c r="M66" s="9"/>
      <c r="N66" s="1"/>
      <c r="O66" s="9"/>
      <c r="P66" s="1"/>
      <c r="Q66" s="9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24" t="s">
        <v>98</v>
      </c>
      <c r="E67" s="1"/>
      <c r="F67" s="1"/>
      <c r="G67" s="17" t="e">
        <f>SUM(G56:G65)</f>
        <v>#REF!</v>
      </c>
      <c r="H67" s="1"/>
      <c r="I67" s="17" t="e">
        <f>SUM(I56:I65)</f>
        <v>#REF!</v>
      </c>
      <c r="J67" s="1"/>
      <c r="K67" s="17" t="e">
        <f>SUM(K56:K65)</f>
        <v>#REF!</v>
      </c>
      <c r="L67" s="1"/>
      <c r="M67" s="17" t="e">
        <f>SUM(M56:M65)</f>
        <v>#REF!</v>
      </c>
      <c r="N67" s="1"/>
      <c r="O67" s="17" t="e">
        <f>SUM(O56:O65)</f>
        <v>#REF!</v>
      </c>
      <c r="P67" s="1"/>
      <c r="Q67" s="17" t="e">
        <f>SUM(Q56:Q65)</f>
        <v>#REF!</v>
      </c>
      <c r="R67" s="1"/>
      <c r="S67" s="17" t="e">
        <f>SUM(G67:Q67)</f>
        <v>#REF!</v>
      </c>
      <c r="T67" s="34"/>
      <c r="U67" s="18" t="e">
        <f>ROUND(S67/6,4)</f>
        <v>#REF!</v>
      </c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2"/>
      <c r="H68" s="1"/>
      <c r="I68" s="12"/>
      <c r="J68" s="1"/>
      <c r="K68" s="12"/>
      <c r="L68" s="1"/>
      <c r="M68" s="12"/>
      <c r="N68" s="1"/>
      <c r="O68" s="12"/>
      <c r="P68" s="1"/>
      <c r="Q68" s="12"/>
      <c r="R68" s="1"/>
      <c r="S68" s="12"/>
      <c r="T68" s="34"/>
      <c r="U68" s="13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24" t="s">
        <v>99</v>
      </c>
      <c r="C70" s="1"/>
      <c r="D70" s="1"/>
      <c r="E70" s="1"/>
      <c r="F70" s="1"/>
      <c r="G70" s="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9"/>
      <c r="H71" s="1"/>
      <c r="I71" s="9"/>
      <c r="J71" s="1"/>
      <c r="K71" s="9"/>
      <c r="L71" s="1"/>
      <c r="M71" s="9"/>
      <c r="N71" s="1"/>
      <c r="O71" s="9"/>
      <c r="P71" s="1"/>
      <c r="Q71" s="9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6" t="s">
        <v>100</v>
      </c>
      <c r="D72" s="1"/>
      <c r="E72" s="1"/>
      <c r="F72" s="1"/>
      <c r="G72" s="9" t="e">
        <f>#REF!</f>
        <v>#REF!</v>
      </c>
      <c r="H72" s="1"/>
      <c r="I72" s="9" t="e">
        <f>#REF!</f>
        <v>#REF!</v>
      </c>
      <c r="J72" s="1"/>
      <c r="K72" s="9" t="e">
        <f>#REF!</f>
        <v>#REF!</v>
      </c>
      <c r="L72" s="1"/>
      <c r="M72" s="9" t="e">
        <f>#REF!</f>
        <v>#REF!</v>
      </c>
      <c r="N72" s="1"/>
      <c r="O72" s="9" t="e">
        <f>#REF!</f>
        <v>#REF!</v>
      </c>
      <c r="P72" s="1"/>
      <c r="Q72" s="9" t="e">
        <f>#REF!</f>
        <v>#REF!</v>
      </c>
      <c r="R72" s="1"/>
      <c r="S72" s="9" t="e">
        <f aca="true" t="shared" si="6" ref="S72:S77">SUM(G72:Q72)</f>
        <v>#REF!</v>
      </c>
      <c r="T72" s="34"/>
      <c r="U72" s="10" t="e">
        <f aca="true" t="shared" si="7" ref="U72:U77">ROUND(S72/6,4)</f>
        <v>#REF!</v>
      </c>
      <c r="V72" s="1"/>
      <c r="W72" s="1"/>
      <c r="X72" s="1"/>
      <c r="Y72" s="1"/>
    </row>
    <row r="73" spans="1:25" ht="15">
      <c r="A73" s="1"/>
      <c r="B73" s="1"/>
      <c r="C73" s="16" t="s">
        <v>101</v>
      </c>
      <c r="D73" s="1"/>
      <c r="E73" s="1"/>
      <c r="F73" s="1"/>
      <c r="G73" s="9" t="e">
        <f>#REF!+#REF!</f>
        <v>#REF!</v>
      </c>
      <c r="H73" s="1"/>
      <c r="I73" s="9" t="e">
        <f>#REF!+#REF!</f>
        <v>#REF!</v>
      </c>
      <c r="J73" s="1"/>
      <c r="K73" s="9" t="e">
        <f>#REF!+#REF!</f>
        <v>#REF!</v>
      </c>
      <c r="L73" s="1"/>
      <c r="M73" s="9" t="e">
        <f>#REF!+#REF!</f>
        <v>#REF!</v>
      </c>
      <c r="N73" s="1"/>
      <c r="O73" s="9" t="e">
        <f>#REF!+#REF!</f>
        <v>#REF!</v>
      </c>
      <c r="P73" s="1"/>
      <c r="Q73" s="9" t="e">
        <f>#REF!+#REF!</f>
        <v>#REF!</v>
      </c>
      <c r="R73" s="1"/>
      <c r="S73" s="9" t="e">
        <f t="shared" si="6"/>
        <v>#REF!</v>
      </c>
      <c r="T73" s="34"/>
      <c r="U73" s="10" t="e">
        <f t="shared" si="7"/>
        <v>#REF!</v>
      </c>
      <c r="V73" s="1"/>
      <c r="W73" s="1"/>
      <c r="X73" s="1"/>
      <c r="Y73" s="1"/>
    </row>
    <row r="74" spans="1:25" ht="15">
      <c r="A74" s="1"/>
      <c r="B74" s="1"/>
      <c r="C74" s="16"/>
      <c r="D74" s="36" t="s">
        <v>102</v>
      </c>
      <c r="E74" s="36"/>
      <c r="F74" s="1"/>
      <c r="G74" s="12" t="e">
        <f>#REF!</f>
        <v>#REF!</v>
      </c>
      <c r="H74" s="1"/>
      <c r="I74" s="12" t="e">
        <f>#REF!</f>
        <v>#REF!</v>
      </c>
      <c r="J74" s="1"/>
      <c r="K74" s="12" t="e">
        <f>#REF!</f>
        <v>#REF!</v>
      </c>
      <c r="L74" s="1"/>
      <c r="M74" s="12" t="e">
        <f>#REF!</f>
        <v>#REF!</v>
      </c>
      <c r="N74" s="1"/>
      <c r="O74" s="12" t="e">
        <f>#REF!</f>
        <v>#REF!</v>
      </c>
      <c r="P74" s="1"/>
      <c r="Q74" s="12" t="e">
        <f>#REF!</f>
        <v>#REF!</v>
      </c>
      <c r="R74" s="1"/>
      <c r="S74" s="12" t="e">
        <f t="shared" si="6"/>
        <v>#REF!</v>
      </c>
      <c r="T74" s="39"/>
      <c r="U74" s="13" t="e">
        <f t="shared" si="7"/>
        <v>#REF!</v>
      </c>
      <c r="V74" s="1"/>
      <c r="W74" s="1"/>
      <c r="X74" s="1"/>
      <c r="Y74" s="1"/>
    </row>
    <row r="75" spans="1:25" ht="15">
      <c r="A75" s="1"/>
      <c r="B75" s="1"/>
      <c r="C75" s="16"/>
      <c r="D75" s="36" t="s">
        <v>103</v>
      </c>
      <c r="E75" s="36"/>
      <c r="F75" s="1"/>
      <c r="G75" s="12" t="e">
        <f>#REF!</f>
        <v>#REF!</v>
      </c>
      <c r="H75" s="1"/>
      <c r="I75" s="12" t="e">
        <f>#REF!</f>
        <v>#REF!</v>
      </c>
      <c r="J75" s="1"/>
      <c r="K75" s="12" t="e">
        <f>#REF!</f>
        <v>#REF!</v>
      </c>
      <c r="L75" s="1"/>
      <c r="M75" s="12" t="e">
        <f>#REF!</f>
        <v>#REF!</v>
      </c>
      <c r="N75" s="1"/>
      <c r="O75" s="12" t="e">
        <f>#REF!</f>
        <v>#REF!</v>
      </c>
      <c r="P75" s="1"/>
      <c r="Q75" s="12" t="e">
        <f>#REF!</f>
        <v>#REF!</v>
      </c>
      <c r="R75" s="1"/>
      <c r="S75" s="12" t="e">
        <f t="shared" si="6"/>
        <v>#REF!</v>
      </c>
      <c r="T75" s="39"/>
      <c r="U75" s="13" t="e">
        <f t="shared" si="7"/>
        <v>#REF!</v>
      </c>
      <c r="V75" s="1"/>
      <c r="W75" s="1"/>
      <c r="X75" s="1"/>
      <c r="Y75" s="1"/>
    </row>
    <row r="76" spans="1:25" ht="15">
      <c r="A76" s="1"/>
      <c r="B76" s="1"/>
      <c r="C76" s="16"/>
      <c r="D76" s="36" t="s">
        <v>104</v>
      </c>
      <c r="E76" s="36"/>
      <c r="F76" s="1"/>
      <c r="G76" s="12" t="e">
        <f>#REF!-#REF!-(0.9123*SUM(G81:G82))</f>
        <v>#REF!</v>
      </c>
      <c r="H76" s="1"/>
      <c r="I76" s="12" t="e">
        <f>#REF!-#REF!-(0.9123*SUM(I81:I82))</f>
        <v>#REF!</v>
      </c>
      <c r="J76" s="1"/>
      <c r="K76" s="12" t="e">
        <f>#REF!-#REF!-(0.9123*SUM(K81:K82))</f>
        <v>#REF!</v>
      </c>
      <c r="L76" s="1"/>
      <c r="M76" s="12" t="e">
        <f>#REF!-#REF!-(0.9123*SUM(M81:M82))</f>
        <v>#REF!</v>
      </c>
      <c r="N76" s="1"/>
      <c r="O76" s="12" t="e">
        <f>#REF!-#REF!-(0.9123*SUM(O81:O82))</f>
        <v>#REF!</v>
      </c>
      <c r="P76" s="1"/>
      <c r="Q76" s="12" t="e">
        <f>#REF!-#REF!-(0.9123*SUM(Q81:Q82))</f>
        <v>#REF!</v>
      </c>
      <c r="R76" s="1"/>
      <c r="S76" s="12" t="e">
        <f t="shared" si="6"/>
        <v>#REF!</v>
      </c>
      <c r="T76" s="39"/>
      <c r="U76" s="13" t="e">
        <f t="shared" si="7"/>
        <v>#REF!</v>
      </c>
      <c r="V76" s="1"/>
      <c r="W76" s="1"/>
      <c r="X76" s="1"/>
      <c r="Y76" s="1"/>
    </row>
    <row r="77" spans="1:25" ht="15">
      <c r="A77" s="1"/>
      <c r="B77" s="1"/>
      <c r="C77" s="16"/>
      <c r="D77" s="36" t="s">
        <v>105</v>
      </c>
      <c r="E77" s="36"/>
      <c r="F77" s="1"/>
      <c r="G77" s="12" t="e">
        <f>#REF!-(0.0637*SUM(G81:G82))</f>
        <v>#REF!</v>
      </c>
      <c r="H77" s="1"/>
      <c r="I77" s="12" t="e">
        <f>#REF!-(0.0637*SUM(I81:I82))</f>
        <v>#REF!</v>
      </c>
      <c r="J77" s="1"/>
      <c r="K77" s="12" t="e">
        <f>#REF!-(0.0637*SUM(K81:K82))</f>
        <v>#REF!</v>
      </c>
      <c r="L77" s="1"/>
      <c r="M77" s="12" t="e">
        <f>#REF!-(0.0637*SUM(M81:M82))</f>
        <v>#REF!</v>
      </c>
      <c r="N77" s="1"/>
      <c r="O77" s="12" t="e">
        <f>#REF!-(0.0637*SUM(O81:O82))</f>
        <v>#REF!</v>
      </c>
      <c r="P77" s="1"/>
      <c r="Q77" s="12" t="e">
        <f>#REF!-(0.0637*SUM(Q81:Q82))</f>
        <v>#REF!</v>
      </c>
      <c r="R77" s="1"/>
      <c r="S77" s="12" t="e">
        <f t="shared" si="6"/>
        <v>#REF!</v>
      </c>
      <c r="T77" s="39"/>
      <c r="U77" s="13" t="e">
        <f t="shared" si="7"/>
        <v>#REF!</v>
      </c>
      <c r="V77" s="1"/>
      <c r="W77" s="1"/>
      <c r="X77" s="1"/>
      <c r="Y77" s="1"/>
    </row>
    <row r="78" spans="1:25" ht="15">
      <c r="A78" s="1"/>
      <c r="B78" s="1"/>
      <c r="C78" s="16"/>
      <c r="D78" s="36" t="s">
        <v>106</v>
      </c>
      <c r="E78" s="36"/>
      <c r="F78" s="1"/>
      <c r="G78" s="12"/>
      <c r="H78" s="1"/>
      <c r="I78" s="12"/>
      <c r="J78" s="1"/>
      <c r="K78" s="12"/>
      <c r="L78" s="1"/>
      <c r="M78" s="12"/>
      <c r="N78" s="1"/>
      <c r="O78" s="12"/>
      <c r="P78" s="1"/>
      <c r="Q78" s="12"/>
      <c r="R78" s="1"/>
      <c r="S78" s="12"/>
      <c r="T78" s="39"/>
      <c r="U78" s="13"/>
      <c r="V78" s="1"/>
      <c r="W78" s="1"/>
      <c r="X78" s="1"/>
      <c r="Y78" s="1"/>
    </row>
    <row r="79" spans="1:25" ht="15">
      <c r="A79" s="1"/>
      <c r="B79" s="1"/>
      <c r="C79" s="16"/>
      <c r="D79" s="36"/>
      <c r="E79" s="36" t="s">
        <v>107</v>
      </c>
      <c r="F79" s="1"/>
      <c r="G79" s="12" t="e">
        <f>#REF!-(0.024*SUM(G81:G82))</f>
        <v>#REF!</v>
      </c>
      <c r="H79" s="1"/>
      <c r="I79" s="12" t="e">
        <f>#REF!-(0.024*SUM(I81:I82))</f>
        <v>#REF!</v>
      </c>
      <c r="J79" s="1"/>
      <c r="K79" s="12" t="e">
        <f>#REF!-(0.024*SUM(K81:K82))</f>
        <v>#REF!</v>
      </c>
      <c r="L79" s="1"/>
      <c r="M79" s="12" t="e">
        <f>#REF!-(0.024*SUM(M81:M82))</f>
        <v>#REF!</v>
      </c>
      <c r="N79" s="1"/>
      <c r="O79" s="12" t="e">
        <f>#REF!-(0.024*SUM(O81:O82))</f>
        <v>#REF!</v>
      </c>
      <c r="P79" s="1"/>
      <c r="Q79" s="12" t="e">
        <f>#REF!-(0.024*SUM(Q81:Q82))</f>
        <v>#REF!</v>
      </c>
      <c r="R79" s="1"/>
      <c r="S79" s="12" t="e">
        <f>SUM(G79:Q79)</f>
        <v>#REF!</v>
      </c>
      <c r="T79" s="39"/>
      <c r="U79" s="13" t="e">
        <f>ROUND(S79/6,4)</f>
        <v>#REF!</v>
      </c>
      <c r="V79" s="1"/>
      <c r="W79" s="1"/>
      <c r="X79" s="1"/>
      <c r="Y79" s="1"/>
    </row>
    <row r="80" spans="1:25" ht="15">
      <c r="A80" s="1"/>
      <c r="B80" s="1"/>
      <c r="C80" s="16"/>
      <c r="D80" s="36" t="s">
        <v>108</v>
      </c>
      <c r="E80" s="36"/>
      <c r="F80" s="1"/>
      <c r="G80" s="12"/>
      <c r="H80" s="1"/>
      <c r="I80" s="12"/>
      <c r="J80" s="1"/>
      <c r="K80" s="12"/>
      <c r="L80" s="1"/>
      <c r="M80" s="12"/>
      <c r="N80" s="1"/>
      <c r="O80" s="12"/>
      <c r="P80" s="1"/>
      <c r="Q80" s="12"/>
      <c r="R80" s="1"/>
      <c r="S80" s="12"/>
      <c r="T80" s="39"/>
      <c r="U80" s="13"/>
      <c r="V80" s="1"/>
      <c r="W80" s="1"/>
      <c r="X80" s="1"/>
      <c r="Y80" s="1"/>
    </row>
    <row r="81" spans="1:25" ht="15">
      <c r="A81" s="1"/>
      <c r="B81" s="1"/>
      <c r="C81" s="16"/>
      <c r="D81" s="16"/>
      <c r="E81" s="36" t="s">
        <v>109</v>
      </c>
      <c r="F81" s="1"/>
      <c r="G81" s="38">
        <v>0</v>
      </c>
      <c r="H81" s="16"/>
      <c r="I81" s="38">
        <v>-2</v>
      </c>
      <c r="J81" s="16"/>
      <c r="K81" s="38">
        <v>-2</v>
      </c>
      <c r="L81" s="16"/>
      <c r="M81" s="38">
        <v>-3</v>
      </c>
      <c r="N81" s="16"/>
      <c r="O81" s="38">
        <v>-5.25</v>
      </c>
      <c r="P81" s="16"/>
      <c r="Q81" s="38">
        <v>-5.25</v>
      </c>
      <c r="R81" s="1"/>
      <c r="S81" s="12">
        <f aca="true" t="shared" si="8" ref="S81:S102">SUM(G81:Q81)</f>
        <v>-17.5</v>
      </c>
      <c r="T81" s="39"/>
      <c r="U81" s="13">
        <f aca="true" t="shared" si="9" ref="U81:U102">ROUND(S81/6,4)</f>
        <v>-2.9167</v>
      </c>
      <c r="V81" s="1"/>
      <c r="W81" s="1"/>
      <c r="X81" s="1"/>
      <c r="Y81" s="1"/>
    </row>
    <row r="82" spans="1:25" ht="15">
      <c r="A82" s="1"/>
      <c r="B82" s="1"/>
      <c r="C82" s="16"/>
      <c r="D82" s="36" t="s">
        <v>110</v>
      </c>
      <c r="E82" s="36"/>
      <c r="F82" s="1"/>
      <c r="G82" s="38">
        <v>0</v>
      </c>
      <c r="H82" s="16"/>
      <c r="I82" s="38">
        <v>0</v>
      </c>
      <c r="J82" s="16"/>
      <c r="K82" s="38">
        <v>-1.7</v>
      </c>
      <c r="L82" s="16"/>
      <c r="M82" s="38">
        <v>-1.7</v>
      </c>
      <c r="N82" s="16"/>
      <c r="O82" s="38">
        <v>-1.7</v>
      </c>
      <c r="P82" s="16"/>
      <c r="Q82" s="38">
        <v>-1.7</v>
      </c>
      <c r="R82" s="1"/>
      <c r="S82" s="12">
        <f t="shared" si="8"/>
        <v>-6.8</v>
      </c>
      <c r="T82" s="39"/>
      <c r="U82" s="13">
        <f t="shared" si="9"/>
        <v>-1.1333</v>
      </c>
      <c r="V82" s="1"/>
      <c r="W82" s="1"/>
      <c r="X82" s="1"/>
      <c r="Y82" s="1"/>
    </row>
    <row r="83" spans="1:25" ht="15">
      <c r="A83" s="1"/>
      <c r="B83" s="1"/>
      <c r="C83" s="16" t="s">
        <v>111</v>
      </c>
      <c r="D83" s="1"/>
      <c r="E83" s="1"/>
      <c r="F83" s="1"/>
      <c r="G83" s="9" t="e">
        <f>#REF!</f>
        <v>#REF!</v>
      </c>
      <c r="H83" s="1"/>
      <c r="I83" s="9" t="e">
        <f>#REF!</f>
        <v>#REF!</v>
      </c>
      <c r="J83" s="1"/>
      <c r="K83" s="9" t="e">
        <f>#REF!</f>
        <v>#REF!</v>
      </c>
      <c r="L83" s="1"/>
      <c r="M83" s="9" t="e">
        <f>#REF!</f>
        <v>#REF!</v>
      </c>
      <c r="N83" s="1"/>
      <c r="O83" s="9" t="e">
        <f>#REF!</f>
        <v>#REF!</v>
      </c>
      <c r="P83" s="1"/>
      <c r="Q83" s="9" t="e">
        <f>#REF!</f>
        <v>#REF!</v>
      </c>
      <c r="R83" s="1"/>
      <c r="S83" s="9" t="e">
        <f t="shared" si="8"/>
        <v>#REF!</v>
      </c>
      <c r="T83" s="34"/>
      <c r="U83" s="10" t="e">
        <f t="shared" si="9"/>
        <v>#REF!</v>
      </c>
      <c r="V83" s="1"/>
      <c r="W83" s="1"/>
      <c r="X83" s="1"/>
      <c r="Y83" s="1"/>
    </row>
    <row r="84" spans="1:25" ht="15">
      <c r="A84" s="1"/>
      <c r="B84" s="1"/>
      <c r="C84" s="16" t="s">
        <v>112</v>
      </c>
      <c r="D84" s="1"/>
      <c r="E84" s="1"/>
      <c r="F84" s="1"/>
      <c r="G84" s="9" t="e">
        <f>#REF!+#REF!+#REF!+#REF!</f>
        <v>#REF!</v>
      </c>
      <c r="H84" s="1"/>
      <c r="I84" s="9" t="e">
        <f>#REF!+#REF!+#REF!+#REF!</f>
        <v>#REF!</v>
      </c>
      <c r="J84" s="1"/>
      <c r="K84" s="9" t="e">
        <f>#REF!+#REF!+#REF!+#REF!</f>
        <v>#REF!</v>
      </c>
      <c r="L84" s="1"/>
      <c r="M84" s="9" t="e">
        <f>#REF!+#REF!+#REF!+#REF!</f>
        <v>#REF!</v>
      </c>
      <c r="N84" s="1"/>
      <c r="O84" s="9" t="e">
        <f>#REF!+#REF!+#REF!+#REF!</f>
        <v>#REF!</v>
      </c>
      <c r="P84" s="1"/>
      <c r="Q84" s="9" t="e">
        <f>#REF!+#REF!+#REF!+#REF!</f>
        <v>#REF!</v>
      </c>
      <c r="R84" s="1"/>
      <c r="S84" s="9" t="e">
        <f t="shared" si="8"/>
        <v>#REF!</v>
      </c>
      <c r="T84" s="34"/>
      <c r="U84" s="10" t="e">
        <f t="shared" si="9"/>
        <v>#REF!</v>
      </c>
      <c r="V84" s="1"/>
      <c r="W84" s="1"/>
      <c r="X84" s="1"/>
      <c r="Y84" s="1"/>
    </row>
    <row r="85" spans="1:25" ht="15">
      <c r="A85" s="1"/>
      <c r="B85" s="1"/>
      <c r="C85" s="1"/>
      <c r="D85" s="36" t="s">
        <v>113</v>
      </c>
      <c r="E85" s="1"/>
      <c r="F85" s="1"/>
      <c r="G85" s="12" t="e">
        <f>#REF!-#REF!</f>
        <v>#REF!</v>
      </c>
      <c r="H85" s="1"/>
      <c r="I85" s="12" t="e">
        <f>#REF!-#REF!</f>
        <v>#REF!</v>
      </c>
      <c r="J85" s="1"/>
      <c r="K85" s="12" t="e">
        <f>#REF!-#REF!</f>
        <v>#REF!</v>
      </c>
      <c r="L85" s="1"/>
      <c r="M85" s="12" t="e">
        <f>#REF!-#REF!</f>
        <v>#REF!</v>
      </c>
      <c r="N85" s="1"/>
      <c r="O85" s="12" t="e">
        <f>#REF!-#REF!</f>
        <v>#REF!</v>
      </c>
      <c r="P85" s="1"/>
      <c r="Q85" s="12" t="e">
        <f>#REF!-#REF!</f>
        <v>#REF!</v>
      </c>
      <c r="R85" s="1"/>
      <c r="S85" s="12" t="e">
        <f t="shared" si="8"/>
        <v>#REF!</v>
      </c>
      <c r="T85" s="39"/>
      <c r="U85" s="13" t="e">
        <f t="shared" si="9"/>
        <v>#REF!</v>
      </c>
      <c r="V85" s="1"/>
      <c r="W85" s="1"/>
      <c r="X85" s="1"/>
      <c r="Y85" s="1"/>
    </row>
    <row r="86" spans="1:25" ht="15">
      <c r="A86" s="1"/>
      <c r="B86" s="1"/>
      <c r="C86" s="1"/>
      <c r="D86" s="36" t="s">
        <v>114</v>
      </c>
      <c r="E86" s="1"/>
      <c r="F86" s="1"/>
      <c r="G86" s="12" t="e">
        <f>#REF!-#REF!</f>
        <v>#REF!</v>
      </c>
      <c r="H86" s="1"/>
      <c r="I86" s="12" t="e">
        <f>#REF!-#REF!</f>
        <v>#REF!</v>
      </c>
      <c r="J86" s="1"/>
      <c r="K86" s="12" t="e">
        <f>#REF!-#REF!</f>
        <v>#REF!</v>
      </c>
      <c r="L86" s="1"/>
      <c r="M86" s="12" t="e">
        <f>#REF!-#REF!</f>
        <v>#REF!</v>
      </c>
      <c r="N86" s="1"/>
      <c r="O86" s="12" t="e">
        <f>#REF!-#REF!</f>
        <v>#REF!</v>
      </c>
      <c r="P86" s="1"/>
      <c r="Q86" s="12" t="e">
        <f>#REF!-#REF!</f>
        <v>#REF!</v>
      </c>
      <c r="R86" s="1"/>
      <c r="S86" s="12" t="e">
        <f t="shared" si="8"/>
        <v>#REF!</v>
      </c>
      <c r="T86" s="39"/>
      <c r="U86" s="13" t="e">
        <f t="shared" si="9"/>
        <v>#REF!</v>
      </c>
      <c r="V86" s="1"/>
      <c r="W86" s="1"/>
      <c r="X86" s="1"/>
      <c r="Y86" s="1"/>
    </row>
    <row r="87" spans="1:25" ht="15">
      <c r="A87" s="1"/>
      <c r="B87" s="1"/>
      <c r="C87" s="1"/>
      <c r="D87" s="36" t="s">
        <v>115</v>
      </c>
      <c r="E87" s="1"/>
      <c r="F87" s="1"/>
      <c r="G87" s="12" t="e">
        <f>#REF!-#REF!</f>
        <v>#REF!</v>
      </c>
      <c r="H87" s="1"/>
      <c r="I87" s="12" t="e">
        <f>#REF!-#REF!</f>
        <v>#REF!</v>
      </c>
      <c r="J87" s="1"/>
      <c r="K87" s="12" t="e">
        <f>#REF!-#REF!</f>
        <v>#REF!</v>
      </c>
      <c r="L87" s="1"/>
      <c r="M87" s="12" t="e">
        <f>#REF!-#REF!</f>
        <v>#REF!</v>
      </c>
      <c r="N87" s="1"/>
      <c r="O87" s="12" t="e">
        <f>#REF!-#REF!</f>
        <v>#REF!</v>
      </c>
      <c r="P87" s="1"/>
      <c r="Q87" s="12" t="e">
        <f>#REF!-#REF!</f>
        <v>#REF!</v>
      </c>
      <c r="R87" s="1"/>
      <c r="S87" s="12" t="e">
        <f t="shared" si="8"/>
        <v>#REF!</v>
      </c>
      <c r="T87" s="39"/>
      <c r="U87" s="13" t="e">
        <f t="shared" si="9"/>
        <v>#REF!</v>
      </c>
      <c r="V87" s="1"/>
      <c r="W87" s="1"/>
      <c r="X87" s="1"/>
      <c r="Y87" s="1"/>
    </row>
    <row r="88" spans="1:25" ht="15">
      <c r="A88" s="1"/>
      <c r="B88" s="1"/>
      <c r="C88" s="16" t="s">
        <v>116</v>
      </c>
      <c r="D88" s="1"/>
      <c r="E88" s="1"/>
      <c r="F88" s="1"/>
      <c r="G88" s="9" t="e">
        <f>#REF!</f>
        <v>#REF!</v>
      </c>
      <c r="H88" s="1"/>
      <c r="I88" s="9" t="e">
        <f>#REF!</f>
        <v>#REF!</v>
      </c>
      <c r="J88" s="1"/>
      <c r="K88" s="9" t="e">
        <f>#REF!</f>
        <v>#REF!</v>
      </c>
      <c r="L88" s="1"/>
      <c r="M88" s="9" t="e">
        <f>#REF!</f>
        <v>#REF!</v>
      </c>
      <c r="N88" s="1"/>
      <c r="O88" s="9" t="e">
        <f>#REF!</f>
        <v>#REF!</v>
      </c>
      <c r="P88" s="1"/>
      <c r="Q88" s="9" t="e">
        <f>#REF!</f>
        <v>#REF!</v>
      </c>
      <c r="R88" s="1"/>
      <c r="S88" s="9" t="e">
        <f t="shared" si="8"/>
        <v>#REF!</v>
      </c>
      <c r="T88" s="34"/>
      <c r="U88" s="10" t="e">
        <f t="shared" si="9"/>
        <v>#REF!</v>
      </c>
      <c r="V88" s="1"/>
      <c r="W88" s="1"/>
      <c r="X88" s="1"/>
      <c r="Y88" s="1"/>
    </row>
    <row r="89" spans="1:25" ht="15">
      <c r="A89" s="1"/>
      <c r="B89" s="1"/>
      <c r="C89" s="16" t="s">
        <v>117</v>
      </c>
      <c r="D89" s="1"/>
      <c r="E89" s="1"/>
      <c r="F89" s="1"/>
      <c r="G89" s="9" t="e">
        <f>#REF!+#REF!</f>
        <v>#REF!</v>
      </c>
      <c r="H89" s="1"/>
      <c r="I89" s="9" t="e">
        <f>#REF!+#REF!</f>
        <v>#REF!</v>
      </c>
      <c r="J89" s="1"/>
      <c r="K89" s="9" t="e">
        <f>#REF!+#REF!</f>
        <v>#REF!</v>
      </c>
      <c r="L89" s="1"/>
      <c r="M89" s="9" t="e">
        <f>#REF!+#REF!</f>
        <v>#REF!</v>
      </c>
      <c r="N89" s="1"/>
      <c r="O89" s="9" t="e">
        <f>#REF!+#REF!</f>
        <v>#REF!</v>
      </c>
      <c r="P89" s="1"/>
      <c r="Q89" s="9" t="e">
        <f>#REF!+#REF!</f>
        <v>#REF!</v>
      </c>
      <c r="R89" s="1"/>
      <c r="S89" s="9" t="e">
        <f t="shared" si="8"/>
        <v>#REF!</v>
      </c>
      <c r="T89" s="34"/>
      <c r="U89" s="10" t="e">
        <f t="shared" si="9"/>
        <v>#REF!</v>
      </c>
      <c r="V89" s="1"/>
      <c r="W89" s="1"/>
      <c r="X89" s="1"/>
      <c r="Y89" s="1"/>
    </row>
    <row r="90" spans="1:25" ht="15">
      <c r="A90" s="1"/>
      <c r="B90" s="1"/>
      <c r="C90" s="16" t="s">
        <v>118</v>
      </c>
      <c r="D90" s="1"/>
      <c r="E90" s="1"/>
      <c r="F90" s="1"/>
      <c r="G90" s="9" t="e">
        <f>#REF!</f>
        <v>#REF!</v>
      </c>
      <c r="H90" s="1"/>
      <c r="I90" s="9" t="e">
        <f>#REF!</f>
        <v>#REF!</v>
      </c>
      <c r="J90" s="1"/>
      <c r="K90" s="9" t="e">
        <f>#REF!</f>
        <v>#REF!</v>
      </c>
      <c r="L90" s="1"/>
      <c r="M90" s="9" t="e">
        <f>#REF!</f>
        <v>#REF!</v>
      </c>
      <c r="N90" s="1"/>
      <c r="O90" s="9" t="e">
        <f>#REF!</f>
        <v>#REF!</v>
      </c>
      <c r="P90" s="1"/>
      <c r="Q90" s="9" t="e">
        <f>#REF!</f>
        <v>#REF!</v>
      </c>
      <c r="R90" s="1"/>
      <c r="S90" s="9" t="e">
        <f t="shared" si="8"/>
        <v>#REF!</v>
      </c>
      <c r="T90" s="34"/>
      <c r="U90" s="10" t="e">
        <f t="shared" si="9"/>
        <v>#REF!</v>
      </c>
      <c r="V90" s="1"/>
      <c r="W90" s="1"/>
      <c r="X90" s="1"/>
      <c r="Y90" s="1"/>
    </row>
    <row r="91" spans="1:25" ht="15">
      <c r="A91" s="1"/>
      <c r="B91" s="1"/>
      <c r="C91" s="16" t="s">
        <v>119</v>
      </c>
      <c r="D91" s="1"/>
      <c r="E91" s="1"/>
      <c r="F91" s="1"/>
      <c r="G91" s="9" t="e">
        <f>#REF!+#REF!</f>
        <v>#REF!</v>
      </c>
      <c r="H91" s="1"/>
      <c r="I91" s="9" t="e">
        <f>#REF!+#REF!</f>
        <v>#REF!</v>
      </c>
      <c r="J91" s="1"/>
      <c r="K91" s="9" t="e">
        <f>#REF!+#REF!</f>
        <v>#REF!</v>
      </c>
      <c r="L91" s="1"/>
      <c r="M91" s="9" t="e">
        <f>#REF!+#REF!</f>
        <v>#REF!</v>
      </c>
      <c r="N91" s="1"/>
      <c r="O91" s="9" t="e">
        <f>#REF!+#REF!</f>
        <v>#REF!</v>
      </c>
      <c r="P91" s="1"/>
      <c r="Q91" s="9" t="e">
        <f>#REF!+#REF!</f>
        <v>#REF!</v>
      </c>
      <c r="R91" s="1"/>
      <c r="S91" s="9" t="e">
        <f t="shared" si="8"/>
        <v>#REF!</v>
      </c>
      <c r="T91" s="34"/>
      <c r="U91" s="10" t="e">
        <f t="shared" si="9"/>
        <v>#REF!</v>
      </c>
      <c r="V91" s="1"/>
      <c r="W91" s="1"/>
      <c r="X91" s="1"/>
      <c r="Y91" s="1"/>
    </row>
    <row r="92" spans="1:25" ht="15">
      <c r="A92" s="1"/>
      <c r="B92" s="1"/>
      <c r="C92" s="16"/>
      <c r="D92" s="36" t="s">
        <v>120</v>
      </c>
      <c r="E92" s="1"/>
      <c r="F92" s="1"/>
      <c r="G92" s="12" t="e">
        <f>-SUM(G90:G91)-SUM(G93:G95)</f>
        <v>#REF!</v>
      </c>
      <c r="H92" s="1"/>
      <c r="I92" s="12" t="e">
        <f>-SUM(I90:I91)-SUM(I93:I95)</f>
        <v>#REF!</v>
      </c>
      <c r="J92" s="1"/>
      <c r="K92" s="12" t="e">
        <f>-SUM(K90:K91)-SUM(K93:K95)</f>
        <v>#REF!</v>
      </c>
      <c r="L92" s="1"/>
      <c r="M92" s="12" t="e">
        <f>-SUM(M90:M91)-SUM(M93:M95)</f>
        <v>#REF!</v>
      </c>
      <c r="N92" s="1"/>
      <c r="O92" s="12" t="e">
        <f>-SUM(O90:O91)-SUM(O93:O95)</f>
        <v>#REF!</v>
      </c>
      <c r="P92" s="1"/>
      <c r="Q92" s="12" t="e">
        <f>-SUM(Q90:Q91)-SUM(Q93:Q95)</f>
        <v>#REF!</v>
      </c>
      <c r="R92" s="1"/>
      <c r="S92" s="12" t="e">
        <f t="shared" si="8"/>
        <v>#REF!</v>
      </c>
      <c r="T92" s="39"/>
      <c r="U92" s="13" t="e">
        <f t="shared" si="9"/>
        <v>#REF!</v>
      </c>
      <c r="V92" s="1"/>
      <c r="W92" s="1"/>
      <c r="X92" s="1"/>
      <c r="Y92" s="1"/>
    </row>
    <row r="93" spans="1:25" ht="15">
      <c r="A93" s="1"/>
      <c r="B93" s="1"/>
      <c r="C93" s="16"/>
      <c r="D93" s="36" t="s">
        <v>121</v>
      </c>
      <c r="E93" s="1"/>
      <c r="F93" s="1"/>
      <c r="G93" s="12" t="e">
        <f>#REF!</f>
        <v>#REF!</v>
      </c>
      <c r="H93" s="1"/>
      <c r="I93" s="12" t="e">
        <f>#REF!</f>
        <v>#REF!</v>
      </c>
      <c r="J93" s="1"/>
      <c r="K93" s="12" t="e">
        <f>#REF!</f>
        <v>#REF!</v>
      </c>
      <c r="L93" s="1"/>
      <c r="M93" s="12" t="e">
        <f>#REF!</f>
        <v>#REF!</v>
      </c>
      <c r="N93" s="1"/>
      <c r="O93" s="12" t="e">
        <f>#REF!</f>
        <v>#REF!</v>
      </c>
      <c r="P93" s="1"/>
      <c r="Q93" s="12" t="e">
        <f>#REF!</f>
        <v>#REF!</v>
      </c>
      <c r="R93" s="1"/>
      <c r="S93" s="12" t="e">
        <f t="shared" si="8"/>
        <v>#REF!</v>
      </c>
      <c r="T93" s="39"/>
      <c r="U93" s="13" t="e">
        <f t="shared" si="9"/>
        <v>#REF!</v>
      </c>
      <c r="V93" s="1"/>
      <c r="W93" s="1"/>
      <c r="X93" s="1"/>
      <c r="Y93" s="1"/>
    </row>
    <row r="94" spans="1:25" ht="15">
      <c r="A94" s="1"/>
      <c r="B94" s="1"/>
      <c r="C94" s="16"/>
      <c r="D94" s="36" t="s">
        <v>122</v>
      </c>
      <c r="E94" s="1"/>
      <c r="F94" s="1"/>
      <c r="G94" s="12" t="e">
        <f>#REF!</f>
        <v>#REF!</v>
      </c>
      <c r="H94" s="1"/>
      <c r="I94" s="12" t="e">
        <f>#REF!</f>
        <v>#REF!</v>
      </c>
      <c r="J94" s="1"/>
      <c r="K94" s="12" t="e">
        <f>#REF!</f>
        <v>#REF!</v>
      </c>
      <c r="L94" s="1"/>
      <c r="M94" s="12" t="e">
        <f>#REF!</f>
        <v>#REF!</v>
      </c>
      <c r="N94" s="1"/>
      <c r="O94" s="12" t="e">
        <f>#REF!</f>
        <v>#REF!</v>
      </c>
      <c r="P94" s="1"/>
      <c r="Q94" s="12" t="e">
        <f>#REF!</f>
        <v>#REF!</v>
      </c>
      <c r="R94" s="1"/>
      <c r="S94" s="12" t="e">
        <f t="shared" si="8"/>
        <v>#REF!</v>
      </c>
      <c r="T94" s="39"/>
      <c r="U94" s="13" t="e">
        <f t="shared" si="9"/>
        <v>#REF!</v>
      </c>
      <c r="V94" s="1"/>
      <c r="W94" s="1"/>
      <c r="X94" s="1"/>
      <c r="Y94" s="1"/>
    </row>
    <row r="95" spans="1:25" ht="15">
      <c r="A95" s="1"/>
      <c r="B95" s="1"/>
      <c r="C95" s="1"/>
      <c r="D95" s="36" t="s">
        <v>123</v>
      </c>
      <c r="E95" s="1"/>
      <c r="F95" s="1"/>
      <c r="G95" s="12" t="e">
        <f>#REF!</f>
        <v>#REF!</v>
      </c>
      <c r="H95" s="1"/>
      <c r="I95" s="12" t="e">
        <f>#REF!</f>
        <v>#REF!</v>
      </c>
      <c r="J95" s="1"/>
      <c r="K95" s="12" t="e">
        <f>#REF!</f>
        <v>#REF!</v>
      </c>
      <c r="L95" s="1"/>
      <c r="M95" s="12" t="e">
        <f>#REF!</f>
        <v>#REF!</v>
      </c>
      <c r="N95" s="1"/>
      <c r="O95" s="12" t="e">
        <f>#REF!</f>
        <v>#REF!</v>
      </c>
      <c r="P95" s="1"/>
      <c r="Q95" s="12" t="e">
        <f>#REF!</f>
        <v>#REF!</v>
      </c>
      <c r="R95" s="1"/>
      <c r="S95" s="12" t="e">
        <f t="shared" si="8"/>
        <v>#REF!</v>
      </c>
      <c r="T95" s="39"/>
      <c r="U95" s="13" t="e">
        <f t="shared" si="9"/>
        <v>#REF!</v>
      </c>
      <c r="V95" s="1"/>
      <c r="W95" s="1"/>
      <c r="X95" s="1"/>
      <c r="Y95" s="1"/>
    </row>
    <row r="96" spans="1:25" ht="15">
      <c r="A96" s="1"/>
      <c r="B96" s="1"/>
      <c r="C96" s="16" t="s">
        <v>124</v>
      </c>
      <c r="D96" s="1"/>
      <c r="E96" s="1"/>
      <c r="F96" s="1"/>
      <c r="G96" s="9" t="e">
        <f>#REF!</f>
        <v>#REF!</v>
      </c>
      <c r="H96" s="1"/>
      <c r="I96" s="9" t="e">
        <f>#REF!</f>
        <v>#REF!</v>
      </c>
      <c r="J96" s="1"/>
      <c r="K96" s="9" t="e">
        <f>#REF!</f>
        <v>#REF!</v>
      </c>
      <c r="L96" s="1"/>
      <c r="M96" s="9" t="e">
        <f>#REF!</f>
        <v>#REF!</v>
      </c>
      <c r="N96" s="1"/>
      <c r="O96" s="9" t="e">
        <f>#REF!</f>
        <v>#REF!</v>
      </c>
      <c r="P96" s="1"/>
      <c r="Q96" s="9" t="e">
        <f>#REF!</f>
        <v>#REF!</v>
      </c>
      <c r="R96" s="1"/>
      <c r="S96" s="9" t="e">
        <f t="shared" si="8"/>
        <v>#REF!</v>
      </c>
      <c r="T96" s="34"/>
      <c r="U96" s="10" t="e">
        <f t="shared" si="9"/>
        <v>#REF!</v>
      </c>
      <c r="V96" s="1"/>
      <c r="W96" s="1"/>
      <c r="X96" s="1"/>
      <c r="Y96" s="1"/>
    </row>
    <row r="97" spans="1:25" ht="15">
      <c r="A97" s="1"/>
      <c r="B97" s="1"/>
      <c r="C97" s="16" t="s">
        <v>125</v>
      </c>
      <c r="D97" s="1"/>
      <c r="E97" s="1"/>
      <c r="F97" s="1"/>
      <c r="G97" s="9" t="e">
        <f>#REF!</f>
        <v>#REF!</v>
      </c>
      <c r="H97" s="1"/>
      <c r="I97" s="9" t="e">
        <f>#REF!</f>
        <v>#REF!</v>
      </c>
      <c r="J97" s="1"/>
      <c r="K97" s="9" t="e">
        <f>#REF!</f>
        <v>#REF!</v>
      </c>
      <c r="L97" s="1"/>
      <c r="M97" s="9" t="e">
        <f>#REF!</f>
        <v>#REF!</v>
      </c>
      <c r="N97" s="1"/>
      <c r="O97" s="9" t="e">
        <f>#REF!</f>
        <v>#REF!</v>
      </c>
      <c r="P97" s="1"/>
      <c r="Q97" s="9" t="e">
        <f>#REF!</f>
        <v>#REF!</v>
      </c>
      <c r="R97" s="1"/>
      <c r="S97" s="9" t="e">
        <f t="shared" si="8"/>
        <v>#REF!</v>
      </c>
      <c r="T97" s="34"/>
      <c r="U97" s="10" t="e">
        <f t="shared" si="9"/>
        <v>#REF!</v>
      </c>
      <c r="V97" s="1"/>
      <c r="W97" s="1"/>
      <c r="X97" s="1"/>
      <c r="Y97" s="1"/>
    </row>
    <row r="98" spans="1:25" ht="15">
      <c r="A98" s="1"/>
      <c r="B98" s="1"/>
      <c r="C98" s="16" t="s">
        <v>126</v>
      </c>
      <c r="D98" s="1"/>
      <c r="E98" s="1"/>
      <c r="F98" s="1"/>
      <c r="G98" s="9" t="e">
        <f>#REF!</f>
        <v>#REF!</v>
      </c>
      <c r="H98" s="1"/>
      <c r="I98" s="9" t="e">
        <f>#REF!</f>
        <v>#REF!</v>
      </c>
      <c r="J98" s="1"/>
      <c r="K98" s="9" t="e">
        <f>#REF!</f>
        <v>#REF!</v>
      </c>
      <c r="L98" s="1"/>
      <c r="M98" s="9" t="e">
        <f>#REF!</f>
        <v>#REF!</v>
      </c>
      <c r="N98" s="1"/>
      <c r="O98" s="9" t="e">
        <f>#REF!</f>
        <v>#REF!</v>
      </c>
      <c r="P98" s="1"/>
      <c r="Q98" s="9" t="e">
        <f>#REF!</f>
        <v>#REF!</v>
      </c>
      <c r="R98" s="1"/>
      <c r="S98" s="9" t="e">
        <f t="shared" si="8"/>
        <v>#REF!</v>
      </c>
      <c r="T98" s="34"/>
      <c r="U98" s="10" t="e">
        <f t="shared" si="9"/>
        <v>#REF!</v>
      </c>
      <c r="V98" s="1"/>
      <c r="W98" s="1"/>
      <c r="X98" s="1"/>
      <c r="Y98" s="1"/>
    </row>
    <row r="99" spans="1:25" ht="15">
      <c r="A99" s="1"/>
      <c r="B99" s="1"/>
      <c r="C99" s="16" t="s">
        <v>127</v>
      </c>
      <c r="D99" s="1"/>
      <c r="E99" s="1"/>
      <c r="F99" s="1"/>
      <c r="G99" s="9" t="e">
        <f>#REF!</f>
        <v>#REF!</v>
      </c>
      <c r="H99" s="1"/>
      <c r="I99" s="9" t="e">
        <f>#REF!</f>
        <v>#REF!</v>
      </c>
      <c r="J99" s="1"/>
      <c r="K99" s="9" t="e">
        <f>#REF!</f>
        <v>#REF!</v>
      </c>
      <c r="L99" s="1"/>
      <c r="M99" s="9" t="e">
        <f>#REF!</f>
        <v>#REF!</v>
      </c>
      <c r="N99" s="1"/>
      <c r="O99" s="9" t="e">
        <f>#REF!</f>
        <v>#REF!</v>
      </c>
      <c r="P99" s="1"/>
      <c r="Q99" s="9" t="e">
        <f>#REF!</f>
        <v>#REF!</v>
      </c>
      <c r="R99" s="1"/>
      <c r="S99" s="9" t="e">
        <f t="shared" si="8"/>
        <v>#REF!</v>
      </c>
      <c r="T99" s="34"/>
      <c r="U99" s="10" t="e">
        <f t="shared" si="9"/>
        <v>#REF!</v>
      </c>
      <c r="V99" s="1"/>
      <c r="W99" s="1"/>
      <c r="X99" s="1"/>
      <c r="Y99" s="1"/>
    </row>
    <row r="100" spans="1:25" ht="15">
      <c r="A100" s="1"/>
      <c r="B100" s="1"/>
      <c r="C100" s="16" t="s">
        <v>128</v>
      </c>
      <c r="D100" s="1"/>
      <c r="E100" s="1"/>
      <c r="F100" s="1"/>
      <c r="G100" s="9" t="e">
        <f>#REF!+#REF!</f>
        <v>#REF!</v>
      </c>
      <c r="H100" s="1"/>
      <c r="I100" s="9" t="e">
        <f>#REF!+#REF!</f>
        <v>#REF!</v>
      </c>
      <c r="J100" s="1"/>
      <c r="K100" s="9" t="e">
        <f>#REF!+#REF!</f>
        <v>#REF!</v>
      </c>
      <c r="L100" s="1"/>
      <c r="M100" s="9" t="e">
        <f>#REF!+#REF!</f>
        <v>#REF!</v>
      </c>
      <c r="N100" s="1"/>
      <c r="O100" s="9" t="e">
        <f>#REF!+#REF!</f>
        <v>#REF!</v>
      </c>
      <c r="P100" s="1"/>
      <c r="Q100" s="9" t="e">
        <f>#REF!+#REF!</f>
        <v>#REF!</v>
      </c>
      <c r="R100" s="1"/>
      <c r="S100" s="9" t="e">
        <f t="shared" si="8"/>
        <v>#REF!</v>
      </c>
      <c r="T100" s="34"/>
      <c r="U100" s="10" t="e">
        <f t="shared" si="9"/>
        <v>#REF!</v>
      </c>
      <c r="V100" s="1"/>
      <c r="W100" s="1"/>
      <c r="X100" s="1"/>
      <c r="Y100" s="1"/>
    </row>
    <row r="101" spans="1:25" ht="15">
      <c r="A101" s="1"/>
      <c r="B101" s="1"/>
      <c r="C101" s="16" t="s">
        <v>129</v>
      </c>
      <c r="D101" s="1"/>
      <c r="E101" s="1"/>
      <c r="F101" s="1"/>
      <c r="G101" s="9" t="e">
        <f>#REF!</f>
        <v>#REF!</v>
      </c>
      <c r="H101" s="1"/>
      <c r="I101" s="9" t="e">
        <f>#REF!</f>
        <v>#REF!</v>
      </c>
      <c r="J101" s="1"/>
      <c r="K101" s="9" t="e">
        <f>#REF!</f>
        <v>#REF!</v>
      </c>
      <c r="L101" s="1"/>
      <c r="M101" s="9" t="e">
        <f>#REF!</f>
        <v>#REF!</v>
      </c>
      <c r="N101" s="1"/>
      <c r="O101" s="9" t="e">
        <f>#REF!</f>
        <v>#REF!</v>
      </c>
      <c r="P101" s="1"/>
      <c r="Q101" s="9" t="e">
        <f>#REF!</f>
        <v>#REF!</v>
      </c>
      <c r="R101" s="1"/>
      <c r="S101" s="9" t="e">
        <f t="shared" si="8"/>
        <v>#REF!</v>
      </c>
      <c r="T101" s="34"/>
      <c r="U101" s="10" t="e">
        <f t="shared" si="9"/>
        <v>#REF!</v>
      </c>
      <c r="V101" s="1"/>
      <c r="W101" s="1"/>
      <c r="X101" s="1"/>
      <c r="Y101" s="1"/>
    </row>
    <row r="102" spans="1:25" ht="15">
      <c r="A102" s="1"/>
      <c r="B102" s="1"/>
      <c r="C102" s="16" t="s">
        <v>130</v>
      </c>
      <c r="D102" s="1"/>
      <c r="E102" s="1"/>
      <c r="F102" s="1"/>
      <c r="G102" s="9" t="e">
        <f>#REF!</f>
        <v>#REF!</v>
      </c>
      <c r="H102" s="1"/>
      <c r="I102" s="9" t="e">
        <f>#REF!</f>
        <v>#REF!</v>
      </c>
      <c r="J102" s="1"/>
      <c r="K102" s="9" t="e">
        <f>#REF!</f>
        <v>#REF!</v>
      </c>
      <c r="L102" s="1"/>
      <c r="M102" s="9" t="e">
        <f>#REF!</f>
        <v>#REF!</v>
      </c>
      <c r="N102" s="1"/>
      <c r="O102" s="9" t="e">
        <f>#REF!</f>
        <v>#REF!</v>
      </c>
      <c r="P102" s="1"/>
      <c r="Q102" s="9" t="e">
        <f>#REF!</f>
        <v>#REF!</v>
      </c>
      <c r="R102" s="1"/>
      <c r="S102" s="9" t="e">
        <f t="shared" si="8"/>
        <v>#REF!</v>
      </c>
      <c r="T102" s="34"/>
      <c r="U102" s="10" t="e">
        <f t="shared" si="9"/>
        <v>#REF!</v>
      </c>
      <c r="V102" s="1"/>
      <c r="W102" s="1"/>
      <c r="X102" s="1"/>
      <c r="Y102" s="1"/>
    </row>
    <row r="103" spans="1:25" ht="15">
      <c r="A103" s="1"/>
      <c r="B103" s="1"/>
      <c r="C103" s="1"/>
      <c r="D103" s="1"/>
      <c r="E103" s="1"/>
      <c r="F103" s="1"/>
      <c r="G103" s="9"/>
      <c r="H103" s="1"/>
      <c r="I103" s="9"/>
      <c r="J103" s="1"/>
      <c r="K103" s="9"/>
      <c r="L103" s="1"/>
      <c r="M103" s="9"/>
      <c r="N103" s="1"/>
      <c r="O103" s="9"/>
      <c r="P103" s="1"/>
      <c r="Q103" s="9"/>
      <c r="R103" s="1"/>
      <c r="S103" s="9"/>
      <c r="T103" s="34"/>
      <c r="U103" s="10"/>
      <c r="V103" s="1"/>
      <c r="W103" s="1"/>
      <c r="X103" s="1"/>
      <c r="Y103" s="1"/>
    </row>
    <row r="104" spans="1:25" ht="15.75">
      <c r="A104" s="1"/>
      <c r="B104" s="1"/>
      <c r="C104" s="1"/>
      <c r="D104" s="24" t="s">
        <v>131</v>
      </c>
      <c r="E104" s="1"/>
      <c r="F104" s="1"/>
      <c r="G104" s="17" t="e">
        <f>SUM(G72:G73)+SUM(G83:G84)+SUM(G88:G91)+SUM(G96:G102)</f>
        <v>#REF!</v>
      </c>
      <c r="H104" s="1"/>
      <c r="I104" s="17" t="e">
        <f>SUM(I72:I73)+SUM(I83:I84)+SUM(I88:I91)+SUM(I96:I102)</f>
        <v>#REF!</v>
      </c>
      <c r="J104" s="1"/>
      <c r="K104" s="17" t="e">
        <f>SUM(K72:K73)+SUM(K83:K84)+SUM(K88:K91)+SUM(K96:K102)</f>
        <v>#REF!</v>
      </c>
      <c r="L104" s="1"/>
      <c r="M104" s="17" t="e">
        <f>SUM(M72:M73)+SUM(M83:M84)+SUM(M88:M91)+SUM(M96:M102)</f>
        <v>#REF!</v>
      </c>
      <c r="N104" s="1"/>
      <c r="O104" s="17" t="e">
        <f>SUM(O72:O73)+SUM(O83:O84)+SUM(O88:O91)+SUM(O96:O102)</f>
        <v>#REF!</v>
      </c>
      <c r="P104" s="1"/>
      <c r="Q104" s="17" t="e">
        <f>SUM(Q72:Q73)+SUM(Q83:Q84)+SUM(Q88:Q91)+SUM(Q96:Q102)</f>
        <v>#REF!</v>
      </c>
      <c r="R104" s="1"/>
      <c r="S104" s="17" t="e">
        <f>SUM(G104:Q104)</f>
        <v>#REF!</v>
      </c>
      <c r="T104" s="34"/>
      <c r="U104" s="18" t="e">
        <f>ROUND(S104/6,4)</f>
        <v>#REF!</v>
      </c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2"/>
      <c r="H105" s="1"/>
      <c r="I105" s="12"/>
      <c r="J105" s="1"/>
      <c r="K105" s="12"/>
      <c r="L105" s="1"/>
      <c r="M105" s="12"/>
      <c r="N105" s="1"/>
      <c r="O105" s="12"/>
      <c r="P105" s="1"/>
      <c r="Q105" s="12"/>
      <c r="R105" s="1"/>
      <c r="S105" s="12"/>
      <c r="T105" s="1"/>
      <c r="U105" s="13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>
      <c r="A107" s="1"/>
      <c r="B107" s="24" t="s">
        <v>132</v>
      </c>
      <c r="C107" s="1"/>
      <c r="D107" s="1"/>
      <c r="E107" s="1"/>
      <c r="F107" s="1"/>
      <c r="G107" s="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6" t="s">
        <v>133</v>
      </c>
      <c r="D109" s="1"/>
      <c r="E109" s="1"/>
      <c r="F109" s="1"/>
      <c r="G109" s="9" t="e">
        <f>#REF!</f>
        <v>#REF!</v>
      </c>
      <c r="H109" s="1"/>
      <c r="I109" s="9" t="e">
        <f>#REF!</f>
        <v>#REF!</v>
      </c>
      <c r="J109" s="1"/>
      <c r="K109" s="9" t="e">
        <f>#REF!</f>
        <v>#REF!</v>
      </c>
      <c r="L109" s="1"/>
      <c r="M109" s="9" t="e">
        <f>#REF!</f>
        <v>#REF!</v>
      </c>
      <c r="N109" s="1"/>
      <c r="O109" s="9" t="e">
        <f>#REF!</f>
        <v>#REF!</v>
      </c>
      <c r="P109" s="1"/>
      <c r="Q109" s="9" t="e">
        <f>#REF!</f>
        <v>#REF!</v>
      </c>
      <c r="R109" s="1"/>
      <c r="S109" s="9" t="e">
        <f>SUM(G109:Q109)</f>
        <v>#REF!</v>
      </c>
      <c r="T109" s="34"/>
      <c r="U109" s="10" t="e">
        <f>ROUND(S109/6,4)</f>
        <v>#REF!</v>
      </c>
      <c r="V109" s="1"/>
      <c r="W109" s="1"/>
      <c r="X109" s="1"/>
      <c r="Y109" s="1"/>
    </row>
    <row r="110" spans="1:25" ht="15">
      <c r="A110" s="1"/>
      <c r="B110" s="1"/>
      <c r="C110" s="16" t="s">
        <v>134</v>
      </c>
      <c r="D110" s="1"/>
      <c r="E110" s="1"/>
      <c r="F110" s="1"/>
      <c r="G110" s="9" t="e">
        <f>#REF!</f>
        <v>#REF!</v>
      </c>
      <c r="H110" s="1"/>
      <c r="I110" s="9" t="e">
        <f>#REF!</f>
        <v>#REF!</v>
      </c>
      <c r="J110" s="1"/>
      <c r="K110" s="9" t="e">
        <f>#REF!</f>
        <v>#REF!</v>
      </c>
      <c r="L110" s="1"/>
      <c r="M110" s="9" t="e">
        <f>#REF!</f>
        <v>#REF!</v>
      </c>
      <c r="N110" s="1"/>
      <c r="O110" s="9" t="e">
        <f>#REF!</f>
        <v>#REF!</v>
      </c>
      <c r="P110" s="1"/>
      <c r="Q110" s="9" t="e">
        <f>#REF!</f>
        <v>#REF!</v>
      </c>
      <c r="R110" s="1"/>
      <c r="S110" s="9" t="e">
        <f>SUM(G110:Q110)</f>
        <v>#REF!</v>
      </c>
      <c r="T110" s="34"/>
      <c r="U110" s="10" t="e">
        <f>ROUND(S110/6,4)</f>
        <v>#REF!</v>
      </c>
      <c r="V110" s="1"/>
      <c r="W110" s="1"/>
      <c r="X110" s="1"/>
      <c r="Y110" s="1"/>
    </row>
    <row r="111" spans="1:25" ht="15">
      <c r="A111" s="1"/>
      <c r="B111" s="1"/>
      <c r="C111" s="16" t="s">
        <v>135</v>
      </c>
      <c r="D111" s="1"/>
      <c r="E111" s="1"/>
      <c r="F111" s="1"/>
      <c r="G111" s="9" t="e">
        <f>#REF!</f>
        <v>#REF!</v>
      </c>
      <c r="H111" s="1"/>
      <c r="I111" s="9" t="e">
        <f>#REF!</f>
        <v>#REF!</v>
      </c>
      <c r="J111" s="1"/>
      <c r="K111" s="9" t="e">
        <f>#REF!</f>
        <v>#REF!</v>
      </c>
      <c r="L111" s="1"/>
      <c r="M111" s="9" t="e">
        <f>#REF!</f>
        <v>#REF!</v>
      </c>
      <c r="N111" s="1"/>
      <c r="O111" s="9" t="e">
        <f>#REF!</f>
        <v>#REF!</v>
      </c>
      <c r="P111" s="1"/>
      <c r="Q111" s="9" t="e">
        <f>#REF!</f>
        <v>#REF!</v>
      </c>
      <c r="R111" s="1"/>
      <c r="S111" s="9" t="e">
        <f>SUM(G111:Q111)</f>
        <v>#REF!</v>
      </c>
      <c r="T111" s="34"/>
      <c r="U111" s="10" t="e">
        <f>ROUND(S111/6,4)</f>
        <v>#REF!</v>
      </c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9"/>
      <c r="T112" s="34"/>
      <c r="U112" s="10"/>
      <c r="V112" s="1"/>
      <c r="W112" s="1"/>
      <c r="X112" s="1"/>
      <c r="Y112" s="1"/>
    </row>
    <row r="113" spans="1:25" ht="15.75">
      <c r="A113" s="1"/>
      <c r="B113" s="1"/>
      <c r="C113" s="1"/>
      <c r="D113" s="24" t="s">
        <v>136</v>
      </c>
      <c r="E113" s="1"/>
      <c r="F113" s="1"/>
      <c r="G113" s="17" t="e">
        <f>SUM(G109:G111)</f>
        <v>#REF!</v>
      </c>
      <c r="H113" s="1"/>
      <c r="I113" s="17" t="e">
        <f>SUM(I109:I111)</f>
        <v>#REF!</v>
      </c>
      <c r="J113" s="1"/>
      <c r="K113" s="17" t="e">
        <f>SUM(K109:K111)</f>
        <v>#REF!</v>
      </c>
      <c r="L113" s="1"/>
      <c r="M113" s="17" t="e">
        <f>SUM(M109:M111)</f>
        <v>#REF!</v>
      </c>
      <c r="N113" s="1"/>
      <c r="O113" s="17" t="e">
        <f>SUM(O109:O111)</f>
        <v>#REF!</v>
      </c>
      <c r="P113" s="1"/>
      <c r="Q113" s="17" t="e">
        <f>SUM(Q109:Q111)</f>
        <v>#REF!</v>
      </c>
      <c r="R113" s="1"/>
      <c r="S113" s="17" t="e">
        <f>SUM(G113:Q113)</f>
        <v>#REF!</v>
      </c>
      <c r="T113" s="34"/>
      <c r="U113" s="18" t="e">
        <f>ROUND(S113/6,4)</f>
        <v>#REF!</v>
      </c>
      <c r="V113" s="1"/>
      <c r="W113" s="1"/>
      <c r="X113" s="1"/>
      <c r="Y113" s="1"/>
    </row>
    <row r="114" spans="1:25" ht="15">
      <c r="A114" s="1"/>
      <c r="B114" s="1"/>
      <c r="C114" s="1"/>
      <c r="D114" s="1"/>
      <c r="E114" s="1"/>
      <c r="F114" s="1"/>
      <c r="G114" s="12"/>
      <c r="H114" s="1"/>
      <c r="I114" s="12"/>
      <c r="J114" s="1"/>
      <c r="K114" s="12"/>
      <c r="L114" s="1"/>
      <c r="M114" s="12"/>
      <c r="N114" s="1"/>
      <c r="O114" s="12"/>
      <c r="P114" s="1"/>
      <c r="Q114" s="12"/>
      <c r="R114" s="1"/>
      <c r="S114" s="12"/>
      <c r="T114" s="1"/>
      <c r="U114" s="13"/>
      <c r="V114" s="1"/>
      <c r="W114" s="1"/>
      <c r="X114" s="1"/>
      <c r="Y114" s="1"/>
    </row>
    <row r="115" spans="1:2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>
      <c r="A116" s="1"/>
      <c r="B116" s="24" t="s">
        <v>137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>
      <c r="A117" s="1"/>
      <c r="B117" s="1"/>
      <c r="C117" s="1"/>
      <c r="D117" s="1"/>
      <c r="E117" s="1"/>
      <c r="F117" s="1"/>
      <c r="G117" s="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1"/>
      <c r="B118" s="1"/>
      <c r="C118" s="16" t="s">
        <v>138</v>
      </c>
      <c r="D118" s="1"/>
      <c r="E118" s="1"/>
      <c r="F118" s="1"/>
      <c r="G118" s="9" t="e">
        <f>#REF!</f>
        <v>#REF!</v>
      </c>
      <c r="H118" s="1"/>
      <c r="I118" s="9" t="e">
        <f>#REF!</f>
        <v>#REF!</v>
      </c>
      <c r="J118" s="1"/>
      <c r="K118" s="9" t="e">
        <f>#REF!</f>
        <v>#REF!</v>
      </c>
      <c r="L118" s="1"/>
      <c r="M118" s="9" t="e">
        <f>#REF!</f>
        <v>#REF!</v>
      </c>
      <c r="N118" s="1"/>
      <c r="O118" s="9" t="e">
        <f>#REF!</f>
        <v>#REF!</v>
      </c>
      <c r="P118" s="1"/>
      <c r="Q118" s="9" t="e">
        <f>#REF!</f>
        <v>#REF!</v>
      </c>
      <c r="R118" s="1"/>
      <c r="S118" s="9" t="e">
        <f>SUM(G118:Q118)</f>
        <v>#REF!</v>
      </c>
      <c r="T118" s="34"/>
      <c r="U118" s="10" t="e">
        <f>ROUND(S118/6,4)</f>
        <v>#REF!</v>
      </c>
      <c r="V118" s="1"/>
      <c r="W118" s="1"/>
      <c r="X118" s="1"/>
      <c r="Y118" s="1"/>
    </row>
    <row r="119" spans="1:25" ht="15">
      <c r="A119" s="1"/>
      <c r="B119" s="1"/>
      <c r="C119" s="16" t="s">
        <v>75</v>
      </c>
      <c r="D119" s="1"/>
      <c r="E119" s="1"/>
      <c r="F119" s="1"/>
      <c r="G119" s="9" t="e">
        <f>#REF!</f>
        <v>#REF!</v>
      </c>
      <c r="H119" s="1"/>
      <c r="I119" s="9" t="e">
        <f>#REF!</f>
        <v>#REF!</v>
      </c>
      <c r="J119" s="1"/>
      <c r="K119" s="9" t="e">
        <f>#REF!</f>
        <v>#REF!</v>
      </c>
      <c r="L119" s="1"/>
      <c r="M119" s="9" t="e">
        <f>#REF!</f>
        <v>#REF!</v>
      </c>
      <c r="N119" s="1"/>
      <c r="O119" s="9" t="e">
        <f>#REF!</f>
        <v>#REF!</v>
      </c>
      <c r="P119" s="1"/>
      <c r="Q119" s="9" t="e">
        <f>#REF!</f>
        <v>#REF!</v>
      </c>
      <c r="R119" s="1"/>
      <c r="S119" s="9" t="e">
        <f>SUM(G119:Q119)</f>
        <v>#REF!</v>
      </c>
      <c r="T119" s="34"/>
      <c r="U119" s="10" t="e">
        <f>ROUND(S119/6,4)</f>
        <v>#REF!</v>
      </c>
      <c r="V119" s="1"/>
      <c r="W119" s="1"/>
      <c r="X119" s="1"/>
      <c r="Y119" s="1"/>
    </row>
    <row r="120" spans="1:25" ht="15">
      <c r="A120" s="1"/>
      <c r="B120" s="1"/>
      <c r="C120" s="16" t="s">
        <v>139</v>
      </c>
      <c r="D120" s="1"/>
      <c r="E120" s="1"/>
      <c r="F120" s="1"/>
      <c r="G120" s="9" t="e">
        <f>#REF!</f>
        <v>#REF!</v>
      </c>
      <c r="H120" s="1"/>
      <c r="I120" s="9" t="e">
        <f>#REF!</f>
        <v>#REF!</v>
      </c>
      <c r="J120" s="1"/>
      <c r="K120" s="9" t="e">
        <f>#REF!</f>
        <v>#REF!</v>
      </c>
      <c r="L120" s="1"/>
      <c r="M120" s="9" t="e">
        <f>#REF!</f>
        <v>#REF!</v>
      </c>
      <c r="N120" s="1"/>
      <c r="O120" s="9" t="e">
        <f>#REF!</f>
        <v>#REF!</v>
      </c>
      <c r="P120" s="1"/>
      <c r="Q120" s="9" t="e">
        <f>#REF!</f>
        <v>#REF!</v>
      </c>
      <c r="R120" s="1"/>
      <c r="S120" s="9" t="e">
        <f>SUM(G120:Q120)</f>
        <v>#REF!</v>
      </c>
      <c r="T120" s="34"/>
      <c r="U120" s="10" t="e">
        <f>ROUND(S120/6,4)</f>
        <v>#REF!</v>
      </c>
      <c r="V120" s="1"/>
      <c r="W120" s="1"/>
      <c r="X120" s="1"/>
      <c r="Y120" s="1"/>
    </row>
    <row r="121" spans="1:25" ht="15">
      <c r="A121" s="1"/>
      <c r="B121" s="1"/>
      <c r="C121" s="16" t="s">
        <v>140</v>
      </c>
      <c r="D121" s="1"/>
      <c r="E121" s="1"/>
      <c r="F121" s="1"/>
      <c r="G121" s="9" t="e">
        <f>#REF!</f>
        <v>#REF!</v>
      </c>
      <c r="H121" s="1"/>
      <c r="I121" s="9" t="e">
        <f>#REF!</f>
        <v>#REF!</v>
      </c>
      <c r="J121" s="1"/>
      <c r="K121" s="9" t="e">
        <f>#REF!</f>
        <v>#REF!</v>
      </c>
      <c r="L121" s="1"/>
      <c r="M121" s="9" t="e">
        <f>#REF!</f>
        <v>#REF!</v>
      </c>
      <c r="N121" s="1"/>
      <c r="O121" s="9" t="e">
        <f>#REF!</f>
        <v>#REF!</v>
      </c>
      <c r="P121" s="1"/>
      <c r="Q121" s="9" t="e">
        <f>#REF!</f>
        <v>#REF!</v>
      </c>
      <c r="R121" s="1"/>
      <c r="S121" s="9" t="e">
        <f>SUM(G121:Q121)</f>
        <v>#REF!</v>
      </c>
      <c r="T121" s="34"/>
      <c r="U121" s="10" t="e">
        <f>ROUND(S121/6,4)</f>
        <v>#REF!</v>
      </c>
      <c r="V121" s="1"/>
      <c r="W121" s="1"/>
      <c r="X121" s="1"/>
      <c r="Y121" s="1"/>
    </row>
    <row r="122" spans="1:25" ht="15">
      <c r="A122" s="1"/>
      <c r="B122" s="1"/>
      <c r="C122" s="16" t="s">
        <v>141</v>
      </c>
      <c r="D122" s="1"/>
      <c r="E122" s="1"/>
      <c r="F122" s="1"/>
      <c r="G122" s="9"/>
      <c r="H122" s="1"/>
      <c r="I122" s="9"/>
      <c r="J122" s="1"/>
      <c r="K122" s="9"/>
      <c r="L122" s="1"/>
      <c r="M122" s="9"/>
      <c r="N122" s="1"/>
      <c r="O122" s="9"/>
      <c r="P122" s="1"/>
      <c r="Q122" s="9"/>
      <c r="R122" s="1"/>
      <c r="S122" s="9"/>
      <c r="T122" s="34"/>
      <c r="U122" s="10"/>
      <c r="V122" s="1"/>
      <c r="W122" s="1"/>
      <c r="X122" s="1"/>
      <c r="Y122" s="1"/>
    </row>
    <row r="123" spans="1:25" ht="15">
      <c r="A123" s="1"/>
      <c r="B123" s="1"/>
      <c r="C123" s="1"/>
      <c r="D123" s="16" t="s">
        <v>142</v>
      </c>
      <c r="E123" s="1"/>
      <c r="F123" s="1"/>
      <c r="G123" s="9" t="e">
        <f>#REF!</f>
        <v>#REF!</v>
      </c>
      <c r="H123" s="1"/>
      <c r="I123" s="9" t="e">
        <f>#REF!</f>
        <v>#REF!</v>
      </c>
      <c r="J123" s="1"/>
      <c r="K123" s="9" t="e">
        <f>#REF!</f>
        <v>#REF!</v>
      </c>
      <c r="L123" s="1"/>
      <c r="M123" s="9" t="e">
        <f>#REF!</f>
        <v>#REF!</v>
      </c>
      <c r="N123" s="1"/>
      <c r="O123" s="9" t="e">
        <f>#REF!</f>
        <v>#REF!</v>
      </c>
      <c r="P123" s="1"/>
      <c r="Q123" s="9" t="e">
        <f>#REF!</f>
        <v>#REF!</v>
      </c>
      <c r="R123" s="1"/>
      <c r="S123" s="9" t="e">
        <f>SUM(G123:Q123)</f>
        <v>#REF!</v>
      </c>
      <c r="T123" s="34"/>
      <c r="U123" s="10" t="e">
        <f>ROUND(S123/6,4)</f>
        <v>#REF!</v>
      </c>
      <c r="V123" s="1"/>
      <c r="W123" s="1"/>
      <c r="X123" s="1"/>
      <c r="Y123" s="1"/>
    </row>
    <row r="124" spans="1:25" ht="15">
      <c r="A124" s="1"/>
      <c r="B124" s="1"/>
      <c r="C124" s="16" t="s">
        <v>143</v>
      </c>
      <c r="D124" s="1"/>
      <c r="E124" s="1"/>
      <c r="F124" s="1"/>
      <c r="G124" s="9" t="e">
        <f>#REF!</f>
        <v>#REF!</v>
      </c>
      <c r="H124" s="1"/>
      <c r="I124" s="9" t="e">
        <f>#REF!</f>
        <v>#REF!</v>
      </c>
      <c r="J124" s="1"/>
      <c r="K124" s="9" t="e">
        <f>#REF!</f>
        <v>#REF!</v>
      </c>
      <c r="L124" s="1"/>
      <c r="M124" s="9" t="e">
        <f>#REF!</f>
        <v>#REF!</v>
      </c>
      <c r="N124" s="1"/>
      <c r="O124" s="9" t="e">
        <f>#REF!</f>
        <v>#REF!</v>
      </c>
      <c r="P124" s="1"/>
      <c r="Q124" s="9" t="e">
        <f>#REF!</f>
        <v>#REF!</v>
      </c>
      <c r="R124" s="1"/>
      <c r="S124" s="9" t="e">
        <f>SUM(G124:Q124)</f>
        <v>#REF!</v>
      </c>
      <c r="T124" s="34"/>
      <c r="U124" s="10" t="e">
        <f>ROUND(S124/6,4)</f>
        <v>#REF!</v>
      </c>
      <c r="V124" s="1"/>
      <c r="W124" s="1"/>
      <c r="X124" s="1"/>
      <c r="Y124" s="1"/>
    </row>
    <row r="125" spans="1:25" ht="15">
      <c r="A125" s="1"/>
      <c r="B125" s="1"/>
      <c r="C125" s="16" t="s">
        <v>125</v>
      </c>
      <c r="D125" s="1"/>
      <c r="E125" s="1"/>
      <c r="F125" s="1"/>
      <c r="G125" s="9" t="e">
        <f>#REF!</f>
        <v>#REF!</v>
      </c>
      <c r="H125" s="1"/>
      <c r="I125" s="9" t="e">
        <f>#REF!</f>
        <v>#REF!</v>
      </c>
      <c r="J125" s="1"/>
      <c r="K125" s="9" t="e">
        <f>#REF!</f>
        <v>#REF!</v>
      </c>
      <c r="L125" s="1"/>
      <c r="M125" s="9" t="e">
        <f>#REF!</f>
        <v>#REF!</v>
      </c>
      <c r="N125" s="1"/>
      <c r="O125" s="9" t="e">
        <f>#REF!</f>
        <v>#REF!</v>
      </c>
      <c r="P125" s="1"/>
      <c r="Q125" s="9" t="e">
        <f>#REF!</f>
        <v>#REF!</v>
      </c>
      <c r="R125" s="1"/>
      <c r="S125" s="9" t="e">
        <f>SUM(G125:Q125)</f>
        <v>#REF!</v>
      </c>
      <c r="T125" s="34"/>
      <c r="U125" s="10" t="e">
        <f>ROUND(S125/6,4)</f>
        <v>#REF!</v>
      </c>
      <c r="V125" s="1"/>
      <c r="W125" s="1"/>
      <c r="X125" s="1"/>
      <c r="Y125" s="1"/>
    </row>
    <row r="126" spans="1:25" ht="15">
      <c r="A126" s="1"/>
      <c r="B126" s="1"/>
      <c r="C126" s="16" t="s">
        <v>144</v>
      </c>
      <c r="D126" s="1"/>
      <c r="E126" s="1"/>
      <c r="F126" s="1"/>
      <c r="G126" s="9" t="e">
        <f>#REF!</f>
        <v>#REF!</v>
      </c>
      <c r="H126" s="1"/>
      <c r="I126" s="9" t="e">
        <f>#REF!</f>
        <v>#REF!</v>
      </c>
      <c r="J126" s="1"/>
      <c r="K126" s="9" t="e">
        <f>#REF!</f>
        <v>#REF!</v>
      </c>
      <c r="L126" s="1"/>
      <c r="M126" s="9" t="e">
        <f>#REF!</f>
        <v>#REF!</v>
      </c>
      <c r="N126" s="1"/>
      <c r="O126" s="9" t="e">
        <f>#REF!</f>
        <v>#REF!</v>
      </c>
      <c r="P126" s="1"/>
      <c r="Q126" s="9" t="e">
        <f>#REF!</f>
        <v>#REF!</v>
      </c>
      <c r="R126" s="1"/>
      <c r="S126" s="9" t="e">
        <f>SUM(G126:Q126)</f>
        <v>#REF!</v>
      </c>
      <c r="T126" s="34"/>
      <c r="U126" s="10" t="e">
        <f>ROUND(S126/6,4)</f>
        <v>#REF!</v>
      </c>
      <c r="V126" s="1"/>
      <c r="W126" s="1"/>
      <c r="X126" s="1"/>
      <c r="Y126" s="1"/>
    </row>
    <row r="127" spans="1:25" ht="15">
      <c r="A127" s="1"/>
      <c r="B127" s="1"/>
      <c r="C127" s="16" t="s">
        <v>145</v>
      </c>
      <c r="D127" s="1"/>
      <c r="E127" s="1"/>
      <c r="F127" s="1"/>
      <c r="G127" s="9"/>
      <c r="H127" s="1"/>
      <c r="I127" s="9"/>
      <c r="J127" s="1"/>
      <c r="K127" s="9"/>
      <c r="L127" s="1"/>
      <c r="M127" s="9"/>
      <c r="N127" s="1"/>
      <c r="O127" s="9"/>
      <c r="P127" s="1"/>
      <c r="Q127" s="9"/>
      <c r="R127" s="1"/>
      <c r="S127" s="9"/>
      <c r="T127" s="34"/>
      <c r="U127" s="10"/>
      <c r="V127" s="1"/>
      <c r="W127" s="1"/>
      <c r="X127" s="1"/>
      <c r="Y127" s="1"/>
    </row>
    <row r="128" spans="1:25" ht="15">
      <c r="A128" s="1"/>
      <c r="B128" s="1"/>
      <c r="C128" s="1"/>
      <c r="D128" s="16" t="s">
        <v>146</v>
      </c>
      <c r="E128" s="1"/>
      <c r="F128" s="1"/>
      <c r="G128" s="9" t="e">
        <f>#REF!</f>
        <v>#REF!</v>
      </c>
      <c r="H128" s="1"/>
      <c r="I128" s="9" t="e">
        <f>#REF!</f>
        <v>#REF!</v>
      </c>
      <c r="J128" s="1"/>
      <c r="K128" s="9" t="e">
        <f>#REF!</f>
        <v>#REF!</v>
      </c>
      <c r="L128" s="1"/>
      <c r="M128" s="9" t="e">
        <f>#REF!</f>
        <v>#REF!</v>
      </c>
      <c r="N128" s="1"/>
      <c r="O128" s="9" t="e">
        <f>#REF!</f>
        <v>#REF!</v>
      </c>
      <c r="P128" s="1"/>
      <c r="Q128" s="9" t="e">
        <f>#REF!</f>
        <v>#REF!</v>
      </c>
      <c r="R128" s="1"/>
      <c r="S128" s="9" t="e">
        <f>SUM(G128:Q128)</f>
        <v>#REF!</v>
      </c>
      <c r="T128" s="34"/>
      <c r="U128" s="10" t="e">
        <f>ROUND(S128/6,4)</f>
        <v>#REF!</v>
      </c>
      <c r="V128" s="1"/>
      <c r="W128" s="1"/>
      <c r="X128" s="1"/>
      <c r="Y128" s="1"/>
    </row>
    <row r="129" spans="1:25" ht="15">
      <c r="A129" s="1"/>
      <c r="B129" s="1"/>
      <c r="C129" s="16" t="s">
        <v>147</v>
      </c>
      <c r="D129" s="1"/>
      <c r="E129" s="1"/>
      <c r="F129" s="1"/>
      <c r="G129" s="9" t="e">
        <f>#REF!</f>
        <v>#REF!</v>
      </c>
      <c r="H129" s="1"/>
      <c r="I129" s="9" t="e">
        <f>#REF!</f>
        <v>#REF!</v>
      </c>
      <c r="J129" s="1"/>
      <c r="K129" s="9" t="e">
        <f>#REF!</f>
        <v>#REF!</v>
      </c>
      <c r="L129" s="1"/>
      <c r="M129" s="9" t="e">
        <f>#REF!</f>
        <v>#REF!</v>
      </c>
      <c r="N129" s="1"/>
      <c r="O129" s="9" t="e">
        <f>#REF!</f>
        <v>#REF!</v>
      </c>
      <c r="P129" s="1"/>
      <c r="Q129" s="9" t="e">
        <f>#REF!</f>
        <v>#REF!</v>
      </c>
      <c r="R129" s="1"/>
      <c r="S129" s="9" t="e">
        <f>SUM(G129:Q129)</f>
        <v>#REF!</v>
      </c>
      <c r="T129" s="34"/>
      <c r="U129" s="10" t="e">
        <f>ROUND(S129/6,4)</f>
        <v>#REF!</v>
      </c>
      <c r="V129" s="1"/>
      <c r="W129" s="1"/>
      <c r="X129" s="1"/>
      <c r="Y129" s="1"/>
    </row>
    <row r="130" spans="1:25" ht="15">
      <c r="A130" s="1"/>
      <c r="B130" s="1"/>
      <c r="C130" s="1"/>
      <c r="D130" s="1"/>
      <c r="E130" s="1"/>
      <c r="F130" s="1"/>
      <c r="G130" s="9"/>
      <c r="H130" s="1"/>
      <c r="I130" s="9"/>
      <c r="J130" s="1"/>
      <c r="K130" s="9"/>
      <c r="L130" s="1"/>
      <c r="M130" s="9"/>
      <c r="N130" s="1"/>
      <c r="O130" s="9"/>
      <c r="P130" s="1"/>
      <c r="Q130" s="9"/>
      <c r="R130" s="1"/>
      <c r="S130" s="9"/>
      <c r="T130" s="34"/>
      <c r="U130" s="10"/>
      <c r="V130" s="1"/>
      <c r="W130" s="1"/>
      <c r="X130" s="1"/>
      <c r="Y130" s="1"/>
    </row>
    <row r="131" spans="1:25" ht="15.75">
      <c r="A131" s="1"/>
      <c r="B131" s="1"/>
      <c r="C131" s="1"/>
      <c r="D131" s="24" t="s">
        <v>148</v>
      </c>
      <c r="E131" s="1"/>
      <c r="F131" s="1"/>
      <c r="G131" s="17" t="e">
        <f>SUM(G118:G129)</f>
        <v>#REF!</v>
      </c>
      <c r="H131" s="1"/>
      <c r="I131" s="17" t="e">
        <f>SUM(I118:I129)</f>
        <v>#REF!</v>
      </c>
      <c r="J131" s="1"/>
      <c r="K131" s="17" t="e">
        <f>SUM(K118:K129)</f>
        <v>#REF!</v>
      </c>
      <c r="L131" s="1"/>
      <c r="M131" s="17" t="e">
        <f>SUM(M118:M129)</f>
        <v>#REF!</v>
      </c>
      <c r="N131" s="1"/>
      <c r="O131" s="17" t="e">
        <f>SUM(O118:O129)</f>
        <v>#REF!</v>
      </c>
      <c r="P131" s="1"/>
      <c r="Q131" s="17" t="e">
        <f>SUM(Q118:Q129)</f>
        <v>#REF!</v>
      </c>
      <c r="R131" s="1"/>
      <c r="S131" s="17" t="e">
        <f>SUM(G131:Q131)</f>
        <v>#REF!</v>
      </c>
      <c r="T131" s="34"/>
      <c r="U131" s="18" t="e">
        <f>ROUND(S131/6,4)</f>
        <v>#REF!</v>
      </c>
      <c r="V131" s="1"/>
      <c r="W131" s="1"/>
      <c r="X131" s="1"/>
      <c r="Y131" s="1"/>
    </row>
    <row r="132" spans="1:25" ht="15">
      <c r="A132" s="1"/>
      <c r="B132" s="1"/>
      <c r="C132" s="1"/>
      <c r="D132" s="1"/>
      <c r="E132" s="1"/>
      <c r="F132" s="1"/>
      <c r="G132" s="12"/>
      <c r="H132" s="1"/>
      <c r="I132" s="12"/>
      <c r="J132" s="1"/>
      <c r="K132" s="12"/>
      <c r="L132" s="1"/>
      <c r="M132" s="12"/>
      <c r="N132" s="1"/>
      <c r="O132" s="12"/>
      <c r="P132" s="1"/>
      <c r="Q132" s="12"/>
      <c r="R132" s="1"/>
      <c r="S132" s="12"/>
      <c r="T132" s="1"/>
      <c r="U132" s="13"/>
      <c r="V132" s="1"/>
      <c r="W132" s="1"/>
      <c r="X132" s="1"/>
      <c r="Y132" s="1"/>
    </row>
    <row r="133" spans="1:25" ht="15">
      <c r="A133" s="1"/>
      <c r="B133" s="1"/>
      <c r="C133" s="1"/>
      <c r="D133" s="1"/>
      <c r="E133" s="1"/>
      <c r="F133" s="1"/>
      <c r="G133" s="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1"/>
      <c r="B134" s="1"/>
      <c r="C134" s="1"/>
      <c r="D134" s="1"/>
      <c r="E134" s="1"/>
      <c r="F134" s="1"/>
      <c r="G134" s="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>
      <c r="A135" s="1"/>
      <c r="B135" s="24" t="s">
        <v>149</v>
      </c>
      <c r="C135" s="1"/>
      <c r="D135" s="1"/>
      <c r="E135" s="1"/>
      <c r="F135" s="1"/>
      <c r="G135" s="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1"/>
      <c r="B136" s="1"/>
      <c r="C136" s="1"/>
      <c r="D136" s="1"/>
      <c r="E136" s="1"/>
      <c r="F136" s="1"/>
      <c r="G136" s="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1"/>
      <c r="B137" s="1"/>
      <c r="C137" s="16" t="s">
        <v>150</v>
      </c>
      <c r="D137" s="1"/>
      <c r="E137" s="1"/>
      <c r="F137" s="1"/>
      <c r="G137" s="9" t="e">
        <f>#REF!</f>
        <v>#REF!</v>
      </c>
      <c r="H137" s="1"/>
      <c r="I137" s="9" t="e">
        <f>#REF!</f>
        <v>#REF!</v>
      </c>
      <c r="J137" s="1"/>
      <c r="K137" s="9" t="e">
        <f>#REF!</f>
        <v>#REF!</v>
      </c>
      <c r="L137" s="1"/>
      <c r="M137" s="9" t="e">
        <f>#REF!</f>
        <v>#REF!</v>
      </c>
      <c r="N137" s="1"/>
      <c r="O137" s="9" t="e">
        <f>#REF!</f>
        <v>#REF!</v>
      </c>
      <c r="P137" s="1"/>
      <c r="Q137" s="9" t="e">
        <f>#REF!</f>
        <v>#REF!</v>
      </c>
      <c r="R137" s="1"/>
      <c r="S137" s="9" t="e">
        <f aca="true" t="shared" si="10" ref="S137:S143">SUM(G137:Q137)</f>
        <v>#REF!</v>
      </c>
      <c r="T137" s="34"/>
      <c r="U137" s="10" t="e">
        <f aca="true" t="shared" si="11" ref="U137:U143">ROUND(S137/6,4)</f>
        <v>#REF!</v>
      </c>
      <c r="V137" s="1"/>
      <c r="W137" s="1"/>
      <c r="X137" s="1"/>
      <c r="Y137" s="1"/>
    </row>
    <row r="138" spans="1:25" ht="15">
      <c r="A138" s="1"/>
      <c r="B138" s="1"/>
      <c r="C138" s="16" t="s">
        <v>151</v>
      </c>
      <c r="D138" s="1"/>
      <c r="E138" s="1"/>
      <c r="F138" s="1"/>
      <c r="G138" s="9" t="e">
        <f>#REF!</f>
        <v>#REF!</v>
      </c>
      <c r="H138" s="1"/>
      <c r="I138" s="9" t="e">
        <f>#REF!</f>
        <v>#REF!</v>
      </c>
      <c r="J138" s="1"/>
      <c r="K138" s="9" t="e">
        <f>#REF!</f>
        <v>#REF!</v>
      </c>
      <c r="L138" s="1"/>
      <c r="M138" s="9" t="e">
        <f>#REF!</f>
        <v>#REF!</v>
      </c>
      <c r="N138" s="1"/>
      <c r="O138" s="9" t="e">
        <f>#REF!</f>
        <v>#REF!</v>
      </c>
      <c r="P138" s="1"/>
      <c r="Q138" s="9" t="e">
        <f>#REF!</f>
        <v>#REF!</v>
      </c>
      <c r="R138" s="1"/>
      <c r="S138" s="9" t="e">
        <f t="shared" si="10"/>
        <v>#REF!</v>
      </c>
      <c r="T138" s="34"/>
      <c r="U138" s="10" t="e">
        <f t="shared" si="11"/>
        <v>#REF!</v>
      </c>
      <c r="V138" s="1"/>
      <c r="W138" s="1"/>
      <c r="X138" s="1"/>
      <c r="Y138" s="1"/>
    </row>
    <row r="139" spans="1:25" ht="15">
      <c r="A139" s="1"/>
      <c r="B139" s="1"/>
      <c r="C139" s="16" t="s">
        <v>152</v>
      </c>
      <c r="D139" s="1"/>
      <c r="E139" s="1"/>
      <c r="F139" s="1"/>
      <c r="G139" s="9" t="e">
        <f>#REF!+#REF!</f>
        <v>#REF!</v>
      </c>
      <c r="H139" s="1"/>
      <c r="I139" s="9" t="e">
        <f>#REF!+#REF!</f>
        <v>#REF!</v>
      </c>
      <c r="J139" s="1"/>
      <c r="K139" s="9" t="e">
        <f>#REF!+#REF!</f>
        <v>#REF!</v>
      </c>
      <c r="L139" s="1"/>
      <c r="M139" s="9" t="e">
        <f>#REF!+#REF!</f>
        <v>#REF!</v>
      </c>
      <c r="N139" s="1"/>
      <c r="O139" s="9" t="e">
        <f>#REF!+#REF!</f>
        <v>#REF!</v>
      </c>
      <c r="P139" s="1"/>
      <c r="Q139" s="9" t="e">
        <f>#REF!+#REF!</f>
        <v>#REF!</v>
      </c>
      <c r="R139" s="1"/>
      <c r="S139" s="9" t="e">
        <f t="shared" si="10"/>
        <v>#REF!</v>
      </c>
      <c r="T139" s="34"/>
      <c r="U139" s="10" t="e">
        <f t="shared" si="11"/>
        <v>#REF!</v>
      </c>
      <c r="V139" s="1"/>
      <c r="W139" s="1"/>
      <c r="X139" s="1"/>
      <c r="Y139" s="1"/>
    </row>
    <row r="140" spans="1:25" ht="15">
      <c r="A140" s="1"/>
      <c r="B140" s="1"/>
      <c r="C140" s="16" t="s">
        <v>153</v>
      </c>
      <c r="D140" s="1"/>
      <c r="E140" s="1"/>
      <c r="F140" s="1"/>
      <c r="G140" s="9" t="e">
        <f>#REF!</f>
        <v>#REF!</v>
      </c>
      <c r="H140" s="1"/>
      <c r="I140" s="9" t="e">
        <f>#REF!</f>
        <v>#REF!</v>
      </c>
      <c r="J140" s="1"/>
      <c r="K140" s="9" t="e">
        <f>#REF!</f>
        <v>#REF!</v>
      </c>
      <c r="L140" s="1"/>
      <c r="M140" s="9" t="e">
        <f>#REF!</f>
        <v>#REF!</v>
      </c>
      <c r="N140" s="1"/>
      <c r="O140" s="9" t="e">
        <f>#REF!</f>
        <v>#REF!</v>
      </c>
      <c r="P140" s="1"/>
      <c r="Q140" s="9" t="e">
        <f>#REF!</f>
        <v>#REF!</v>
      </c>
      <c r="R140" s="1"/>
      <c r="S140" s="9" t="e">
        <f t="shared" si="10"/>
        <v>#REF!</v>
      </c>
      <c r="T140" s="34"/>
      <c r="U140" s="10" t="e">
        <f t="shared" si="11"/>
        <v>#REF!</v>
      </c>
      <c r="V140" s="1"/>
      <c r="W140" s="1"/>
      <c r="X140" s="1"/>
      <c r="Y140" s="1"/>
    </row>
    <row r="141" spans="1:25" ht="15">
      <c r="A141" s="1"/>
      <c r="B141" s="1"/>
      <c r="C141" s="16" t="s">
        <v>154</v>
      </c>
      <c r="D141" s="1"/>
      <c r="E141" s="1"/>
      <c r="F141" s="1"/>
      <c r="G141" s="9" t="e">
        <f>#REF!</f>
        <v>#REF!</v>
      </c>
      <c r="H141" s="1"/>
      <c r="I141" s="9" t="e">
        <f>#REF!</f>
        <v>#REF!</v>
      </c>
      <c r="J141" s="1"/>
      <c r="K141" s="9" t="e">
        <f>#REF!</f>
        <v>#REF!</v>
      </c>
      <c r="L141" s="1"/>
      <c r="M141" s="9" t="e">
        <f>#REF!</f>
        <v>#REF!</v>
      </c>
      <c r="N141" s="1"/>
      <c r="O141" s="9" t="e">
        <f>#REF!</f>
        <v>#REF!</v>
      </c>
      <c r="P141" s="1"/>
      <c r="Q141" s="9" t="e">
        <f>#REF!</f>
        <v>#REF!</v>
      </c>
      <c r="R141" s="1"/>
      <c r="S141" s="9" t="e">
        <f t="shared" si="10"/>
        <v>#REF!</v>
      </c>
      <c r="T141" s="34"/>
      <c r="U141" s="10" t="e">
        <f t="shared" si="11"/>
        <v>#REF!</v>
      </c>
      <c r="V141" s="1"/>
      <c r="W141" s="1"/>
      <c r="X141" s="1"/>
      <c r="Y141" s="1"/>
    </row>
    <row r="142" spans="1:25" ht="15">
      <c r="A142" s="1"/>
      <c r="B142" s="1"/>
      <c r="C142" s="16" t="s">
        <v>155</v>
      </c>
      <c r="D142" s="1"/>
      <c r="E142" s="1"/>
      <c r="F142" s="1"/>
      <c r="G142" s="9" t="e">
        <f>#REF!</f>
        <v>#REF!</v>
      </c>
      <c r="H142" s="1"/>
      <c r="I142" s="9" t="e">
        <f>#REF!</f>
        <v>#REF!</v>
      </c>
      <c r="J142" s="1"/>
      <c r="K142" s="9" t="e">
        <f>#REF!</f>
        <v>#REF!</v>
      </c>
      <c r="L142" s="1"/>
      <c r="M142" s="9" t="e">
        <f>#REF!</f>
        <v>#REF!</v>
      </c>
      <c r="N142" s="1"/>
      <c r="O142" s="9" t="e">
        <f>#REF!</f>
        <v>#REF!</v>
      </c>
      <c r="P142" s="1"/>
      <c r="Q142" s="9" t="e">
        <f>#REF!</f>
        <v>#REF!</v>
      </c>
      <c r="R142" s="1"/>
      <c r="S142" s="9" t="e">
        <f t="shared" si="10"/>
        <v>#REF!</v>
      </c>
      <c r="T142" s="34"/>
      <c r="U142" s="10" t="e">
        <f t="shared" si="11"/>
        <v>#REF!</v>
      </c>
      <c r="V142" s="1"/>
      <c r="W142" s="1"/>
      <c r="X142" s="1"/>
      <c r="Y142" s="1"/>
    </row>
    <row r="143" spans="1:25" ht="15">
      <c r="A143" s="1"/>
      <c r="B143" s="1"/>
      <c r="C143" s="16" t="s">
        <v>156</v>
      </c>
      <c r="D143" s="1"/>
      <c r="E143" s="1"/>
      <c r="F143" s="1"/>
      <c r="G143" s="14" t="e">
        <f>#REF!</f>
        <v>#REF!</v>
      </c>
      <c r="H143" s="1"/>
      <c r="I143" s="14" t="e">
        <f>#REF!</f>
        <v>#REF!</v>
      </c>
      <c r="J143" s="1"/>
      <c r="K143" s="14" t="e">
        <f>#REF!</f>
        <v>#REF!</v>
      </c>
      <c r="L143" s="1"/>
      <c r="M143" s="14" t="e">
        <f>#REF!</f>
        <v>#REF!</v>
      </c>
      <c r="N143" s="1"/>
      <c r="O143" s="14" t="e">
        <f>#REF!</f>
        <v>#REF!</v>
      </c>
      <c r="P143" s="1"/>
      <c r="Q143" s="14" t="e">
        <f>#REF!</f>
        <v>#REF!</v>
      </c>
      <c r="R143" s="1"/>
      <c r="S143" s="9" t="e">
        <f t="shared" si="10"/>
        <v>#REF!</v>
      </c>
      <c r="T143" s="34"/>
      <c r="U143" s="10" t="e">
        <f t="shared" si="11"/>
        <v>#REF!</v>
      </c>
      <c r="V143" s="1"/>
      <c r="W143" s="1"/>
      <c r="X143" s="1"/>
      <c r="Y143" s="1"/>
    </row>
    <row r="144" spans="1:25" ht="15">
      <c r="A144" s="1"/>
      <c r="B144" s="1"/>
      <c r="C144" s="1"/>
      <c r="D144" s="1"/>
      <c r="E144" s="1"/>
      <c r="F144" s="1"/>
      <c r="G144" s="9"/>
      <c r="H144" s="1"/>
      <c r="I144" s="9"/>
      <c r="J144" s="1"/>
      <c r="K144" s="9"/>
      <c r="L144" s="1"/>
      <c r="M144" s="9"/>
      <c r="N144" s="1"/>
      <c r="O144" s="9"/>
      <c r="P144" s="1"/>
      <c r="Q144" s="9"/>
      <c r="R144" s="1"/>
      <c r="S144" s="9"/>
      <c r="T144" s="34"/>
      <c r="U144" s="10"/>
      <c r="V144" s="1"/>
      <c r="W144" s="1"/>
      <c r="X144" s="1"/>
      <c r="Y144" s="1"/>
    </row>
    <row r="145" spans="1:25" ht="15.75">
      <c r="A145" s="1"/>
      <c r="B145" s="1"/>
      <c r="C145" s="1"/>
      <c r="D145" s="24" t="s">
        <v>157</v>
      </c>
      <c r="E145" s="1"/>
      <c r="F145" s="1"/>
      <c r="G145" s="17" t="e">
        <f>SUM(G137:G143)</f>
        <v>#REF!</v>
      </c>
      <c r="H145" s="9"/>
      <c r="I145" s="17" t="e">
        <f>SUM(I137:I143)</f>
        <v>#REF!</v>
      </c>
      <c r="J145" s="9"/>
      <c r="K145" s="17" t="e">
        <f>SUM(K137:K143)</f>
        <v>#REF!</v>
      </c>
      <c r="L145" s="9"/>
      <c r="M145" s="17" t="e">
        <f>SUM(M137:M143)</f>
        <v>#REF!</v>
      </c>
      <c r="N145" s="9"/>
      <c r="O145" s="17" t="e">
        <f>SUM(O137:O143)</f>
        <v>#REF!</v>
      </c>
      <c r="P145" s="9"/>
      <c r="Q145" s="17" t="e">
        <f>SUM(Q137:Q143)</f>
        <v>#REF!</v>
      </c>
      <c r="R145" s="1"/>
      <c r="S145" s="17" t="e">
        <f>SUM(G145:Q145)</f>
        <v>#REF!</v>
      </c>
      <c r="T145" s="34"/>
      <c r="U145" s="18" t="e">
        <f>ROUND(S145/6,4)</f>
        <v>#REF!</v>
      </c>
      <c r="V145" s="1"/>
      <c r="W145" s="1"/>
      <c r="X145" s="1"/>
      <c r="Y145" s="1"/>
    </row>
    <row r="146" spans="1:25" ht="15">
      <c r="A146" s="1"/>
      <c r="B146" s="1"/>
      <c r="C146" s="1"/>
      <c r="D146" s="1"/>
      <c r="E146" s="1"/>
      <c r="F146" s="1"/>
      <c r="G146" s="12"/>
      <c r="H146" s="1"/>
      <c r="I146" s="12"/>
      <c r="J146" s="1"/>
      <c r="K146" s="12"/>
      <c r="L146" s="1"/>
      <c r="M146" s="12"/>
      <c r="N146" s="1"/>
      <c r="O146" s="12"/>
      <c r="P146" s="1"/>
      <c r="Q146" s="12"/>
      <c r="R146" s="1"/>
      <c r="S146" s="12"/>
      <c r="T146" s="1"/>
      <c r="U146" s="13"/>
      <c r="V146" s="1"/>
      <c r="W146" s="1"/>
      <c r="X146" s="1"/>
      <c r="Y146" s="1"/>
    </row>
    <row r="147" spans="1:25" ht="15">
      <c r="A147" s="1"/>
      <c r="B147" s="1"/>
      <c r="C147" s="1"/>
      <c r="D147" s="1"/>
      <c r="E147" s="1"/>
      <c r="F147" s="1"/>
      <c r="G147" s="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>
      <c r="A148" s="1"/>
      <c r="B148" s="24" t="s">
        <v>158</v>
      </c>
      <c r="C148" s="1"/>
      <c r="D148" s="1"/>
      <c r="E148" s="1"/>
      <c r="F148" s="1"/>
      <c r="G148" s="17" t="e">
        <f>G51+G67+G104+G113+G131+G145</f>
        <v>#REF!</v>
      </c>
      <c r="H148" s="24"/>
      <c r="I148" s="17" t="e">
        <f>I51+I67+I104+I113+I131+I145</f>
        <v>#REF!</v>
      </c>
      <c r="J148" s="24"/>
      <c r="K148" s="17" t="e">
        <f>K51+K67+K104+K113+K131+K145</f>
        <v>#REF!</v>
      </c>
      <c r="L148" s="24"/>
      <c r="M148" s="17" t="e">
        <f>M51+M67+M104+M113+M131+M145</f>
        <v>#REF!</v>
      </c>
      <c r="N148" s="24"/>
      <c r="O148" s="17" t="e">
        <f>O51+O67+O104+O113+O131+O145</f>
        <v>#REF!</v>
      </c>
      <c r="P148" s="24"/>
      <c r="Q148" s="17" t="e">
        <f>Q51+Q67+Q104+Q113+Q131+Q145</f>
        <v>#REF!</v>
      </c>
      <c r="R148" s="1"/>
      <c r="S148" s="17" t="e">
        <f>SUM(G148:Q148)</f>
        <v>#REF!</v>
      </c>
      <c r="T148" s="34"/>
      <c r="U148" s="18" t="e">
        <f>ROUND(S148/6,4)</f>
        <v>#REF!</v>
      </c>
      <c r="V148" s="1"/>
      <c r="W148" s="1"/>
      <c r="X148" s="1"/>
      <c r="Y148" s="1"/>
    </row>
    <row r="149" spans="1:25" ht="15">
      <c r="A149" s="1"/>
      <c r="B149" s="1"/>
      <c r="C149" s="1"/>
      <c r="D149" s="1"/>
      <c r="E149" s="1"/>
      <c r="F149" s="1"/>
      <c r="G149" s="12"/>
      <c r="H149" s="1"/>
      <c r="I149" s="12"/>
      <c r="J149" s="1"/>
      <c r="K149" s="12"/>
      <c r="L149" s="1"/>
      <c r="M149" s="12"/>
      <c r="N149" s="1"/>
      <c r="O149" s="12"/>
      <c r="P149" s="1"/>
      <c r="Q149" s="12"/>
      <c r="R149" s="1"/>
      <c r="S149" s="12"/>
      <c r="T149" s="1"/>
      <c r="U149" s="12"/>
      <c r="V149" s="1"/>
      <c r="W149" s="1"/>
      <c r="X149" s="1"/>
      <c r="Y149" s="1"/>
    </row>
    <row r="150" spans="1:25" ht="15">
      <c r="A150" s="1"/>
      <c r="B150" s="1"/>
      <c r="C150" s="1"/>
      <c r="D150" s="11" t="s">
        <v>159</v>
      </c>
      <c r="E150" s="1"/>
      <c r="F150" s="1"/>
      <c r="G150" s="12"/>
      <c r="H150" s="1"/>
      <c r="I150" s="12"/>
      <c r="J150" s="1"/>
      <c r="K150" s="12"/>
      <c r="L150" s="1"/>
      <c r="M150" s="12"/>
      <c r="N150" s="1"/>
      <c r="O150" s="12"/>
      <c r="P150" s="1"/>
      <c r="Q150" s="12"/>
      <c r="R150" s="1"/>
      <c r="S150" s="12"/>
      <c r="T150" s="1"/>
      <c r="U150" s="12"/>
      <c r="V150" s="1"/>
      <c r="W150" s="1"/>
      <c r="X150" s="1"/>
      <c r="Y150" s="1"/>
    </row>
    <row r="151" spans="1:25" ht="15">
      <c r="A151" s="1"/>
      <c r="B151" s="1"/>
      <c r="C151" s="1"/>
      <c r="D151" s="11" t="s">
        <v>34</v>
      </c>
      <c r="E151" s="1"/>
      <c r="F151" s="1"/>
      <c r="G151" s="12"/>
      <c r="H151" s="1"/>
      <c r="I151" s="12"/>
      <c r="J151" s="1"/>
      <c r="K151" s="12"/>
      <c r="L151" s="1"/>
      <c r="M151" s="12"/>
      <c r="N151" s="1"/>
      <c r="O151" s="12"/>
      <c r="P151" s="1"/>
      <c r="Q151" s="12"/>
      <c r="R151" s="1"/>
      <c r="S151" s="12"/>
      <c r="T151" s="1"/>
      <c r="U151" s="12"/>
      <c r="V151" s="1"/>
      <c r="W151" s="1"/>
      <c r="X151" s="1"/>
      <c r="Y151" s="1"/>
    </row>
    <row r="152" spans="1:25" ht="15">
      <c r="A152" s="1"/>
      <c r="B152" s="1"/>
      <c r="C152" s="1"/>
      <c r="D152" s="11" t="s">
        <v>35</v>
      </c>
      <c r="E152" s="1"/>
      <c r="F152" s="1"/>
      <c r="G152" s="12"/>
      <c r="H152" s="1"/>
      <c r="I152" s="12"/>
      <c r="J152" s="1"/>
      <c r="K152" s="12"/>
      <c r="L152" s="1"/>
      <c r="M152" s="12"/>
      <c r="N152" s="1"/>
      <c r="O152" s="12"/>
      <c r="P152" s="1"/>
      <c r="Q152" s="12"/>
      <c r="R152" s="1"/>
      <c r="S152" s="12"/>
      <c r="T152" s="1"/>
      <c r="U152" s="12"/>
      <c r="V152" s="1"/>
      <c r="W152" s="1"/>
      <c r="X152" s="1"/>
      <c r="Y152" s="1"/>
    </row>
    <row r="153" spans="1:25" ht="15">
      <c r="A153" s="1"/>
      <c r="B153" s="1"/>
      <c r="C153" s="1"/>
      <c r="D153" s="11" t="s">
        <v>36</v>
      </c>
      <c r="E153" s="1"/>
      <c r="F153" s="1"/>
      <c r="G153" s="12"/>
      <c r="H153" s="1"/>
      <c r="I153" s="12"/>
      <c r="J153" s="1"/>
      <c r="K153" s="12"/>
      <c r="L153" s="1"/>
      <c r="M153" s="12"/>
      <c r="N153" s="1"/>
      <c r="O153" s="12"/>
      <c r="P153" s="1"/>
      <c r="Q153" s="12"/>
      <c r="R153" s="1"/>
      <c r="S153" s="12"/>
      <c r="T153" s="1"/>
      <c r="U153" s="12"/>
      <c r="V153" s="1"/>
      <c r="W153" s="1"/>
      <c r="X153" s="1"/>
      <c r="Y153" s="1"/>
    </row>
    <row r="154" spans="1:25" ht="15">
      <c r="A154" s="1"/>
      <c r="B154" s="1"/>
      <c r="C154" s="1"/>
      <c r="D154" s="11" t="s">
        <v>37</v>
      </c>
      <c r="E154" s="1"/>
      <c r="F154" s="1"/>
      <c r="G154" s="12"/>
      <c r="H154" s="1"/>
      <c r="I154" s="12"/>
      <c r="J154" s="1"/>
      <c r="K154" s="12"/>
      <c r="L154" s="1"/>
      <c r="M154" s="12"/>
      <c r="N154" s="1"/>
      <c r="O154" s="12"/>
      <c r="P154" s="1"/>
      <c r="Q154" s="12"/>
      <c r="R154" s="1"/>
      <c r="S154" s="12"/>
      <c r="T154" s="1"/>
      <c r="U154" s="12"/>
      <c r="V154" s="1"/>
      <c r="W154" s="1"/>
      <c r="X154" s="1"/>
      <c r="Y154" s="1"/>
    </row>
    <row r="155" spans="1:25" ht="15">
      <c r="A155" s="1"/>
      <c r="B155" s="1"/>
      <c r="C155" s="1"/>
      <c r="D155" s="11" t="s">
        <v>160</v>
      </c>
      <c r="E155" s="1"/>
      <c r="F155" s="1"/>
      <c r="G155" s="12"/>
      <c r="H155" s="1"/>
      <c r="I155" s="12"/>
      <c r="J155" s="1"/>
      <c r="K155" s="12"/>
      <c r="L155" s="1"/>
      <c r="M155" s="12"/>
      <c r="N155" s="1"/>
      <c r="O155" s="12"/>
      <c r="P155" s="1"/>
      <c r="Q155" s="12"/>
      <c r="R155" s="1"/>
      <c r="S155" s="12"/>
      <c r="T155" s="1"/>
      <c r="U155" s="12"/>
      <c r="V155" s="1"/>
      <c r="W155" s="1"/>
      <c r="X155" s="1"/>
      <c r="Y155" s="1"/>
    </row>
    <row r="156" spans="1:25" ht="15.75" thickBot="1">
      <c r="A156" s="1"/>
      <c r="B156" s="26"/>
      <c r="C156" s="26"/>
      <c r="D156" s="26"/>
      <c r="E156" s="26"/>
      <c r="F156" s="26"/>
      <c r="G156" s="26"/>
      <c r="H156" s="26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42"/>
      <c r="W156" s="10"/>
      <c r="X156" s="1"/>
      <c r="Y156" s="11"/>
    </row>
    <row r="157" spans="1:25" ht="15">
      <c r="A157" s="1"/>
      <c r="B157" s="1"/>
      <c r="C157" s="1"/>
      <c r="D157" s="1"/>
      <c r="E157" s="1"/>
      <c r="F157" s="1"/>
      <c r="G157" s="1"/>
      <c r="H157" s="1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34"/>
      <c r="W157" s="10"/>
      <c r="X157" s="1"/>
      <c r="Y157" s="1"/>
    </row>
    <row r="158" spans="1:25" ht="15.75">
      <c r="A158" s="1"/>
      <c r="B158" s="1"/>
      <c r="C158" s="8" t="s">
        <v>161</v>
      </c>
      <c r="D158" s="1"/>
      <c r="E158" s="1"/>
      <c r="F158" s="1"/>
      <c r="G158" s="1"/>
      <c r="H158" s="1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34"/>
      <c r="W158" s="10"/>
      <c r="X158" s="1"/>
      <c r="Y158" s="1"/>
    </row>
    <row r="159" spans="1:25" ht="15">
      <c r="A159" s="1"/>
      <c r="B159" s="1"/>
      <c r="C159" s="1"/>
      <c r="D159" s="1"/>
      <c r="E159" s="1"/>
      <c r="F159" s="1"/>
      <c r="G159" s="1"/>
      <c r="H159" s="1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34"/>
      <c r="W159" s="10"/>
      <c r="X159" s="1"/>
      <c r="Y159" s="1"/>
    </row>
    <row r="160" spans="1:25" ht="15.75">
      <c r="A160" s="1"/>
      <c r="B160" s="1"/>
      <c r="C160" s="1"/>
      <c r="D160" s="24" t="s">
        <v>28</v>
      </c>
      <c r="E160" s="1"/>
      <c r="F160" s="1"/>
      <c r="G160" s="17" t="e">
        <f>G51+G113+G131</f>
        <v>#REF!</v>
      </c>
      <c r="H160" s="9"/>
      <c r="I160" s="17" t="e">
        <f>I51+I113+I131</f>
        <v>#REF!</v>
      </c>
      <c r="J160" s="9"/>
      <c r="K160" s="17" t="e">
        <f>K51+K113+K131</f>
        <v>#REF!</v>
      </c>
      <c r="L160" s="9"/>
      <c r="M160" s="17" t="e">
        <f>M51+M113+M131</f>
        <v>#REF!</v>
      </c>
      <c r="N160" s="9"/>
      <c r="O160" s="17" t="e">
        <f>O51+O113+O131</f>
        <v>#REF!</v>
      </c>
      <c r="P160" s="9"/>
      <c r="Q160" s="17" t="e">
        <f>Q51+Q113+Q131</f>
        <v>#REF!</v>
      </c>
      <c r="R160" s="9"/>
      <c r="S160" s="17" t="e">
        <f aca="true" t="shared" si="12" ref="S160:S165">SUM(G160:Q160)</f>
        <v>#REF!</v>
      </c>
      <c r="T160" s="34"/>
      <c r="U160" s="18" t="e">
        <f aca="true" t="shared" si="13" ref="U160:U165">ROUND(S160/6,4)</f>
        <v>#REF!</v>
      </c>
      <c r="V160" s="1"/>
      <c r="W160" s="1"/>
      <c r="X160" s="1"/>
      <c r="Y160" s="1"/>
    </row>
    <row r="161" spans="1:25" ht="15.75">
      <c r="A161" s="1"/>
      <c r="B161" s="1"/>
      <c r="C161" s="1"/>
      <c r="D161" s="24" t="s">
        <v>29</v>
      </c>
      <c r="E161" s="1"/>
      <c r="F161" s="1"/>
      <c r="G161" s="17" t="e">
        <f>G67+G137+G138</f>
        <v>#REF!</v>
      </c>
      <c r="H161" s="9"/>
      <c r="I161" s="17" t="e">
        <f>I67+I137+I138</f>
        <v>#REF!</v>
      </c>
      <c r="J161" s="9"/>
      <c r="K161" s="17" t="e">
        <f>K67+K137+K138</f>
        <v>#REF!</v>
      </c>
      <c r="L161" s="9"/>
      <c r="M161" s="17" t="e">
        <f>M67+M137+M138</f>
        <v>#REF!</v>
      </c>
      <c r="N161" s="9"/>
      <c r="O161" s="17" t="e">
        <f>O67+O137+O138</f>
        <v>#REF!</v>
      </c>
      <c r="P161" s="9"/>
      <c r="Q161" s="17" t="e">
        <f>Q67+Q137+Q138</f>
        <v>#REF!</v>
      </c>
      <c r="R161" s="9"/>
      <c r="S161" s="17" t="e">
        <f t="shared" si="12"/>
        <v>#REF!</v>
      </c>
      <c r="T161" s="34"/>
      <c r="U161" s="18" t="e">
        <f t="shared" si="13"/>
        <v>#REF!</v>
      </c>
      <c r="V161" s="1"/>
      <c r="W161" s="1"/>
      <c r="X161" s="1"/>
      <c r="Y161" s="1"/>
    </row>
    <row r="162" spans="1:25" ht="15.75">
      <c r="A162" s="1"/>
      <c r="B162" s="1"/>
      <c r="C162" s="1"/>
      <c r="D162" s="24" t="s">
        <v>31</v>
      </c>
      <c r="E162" s="1"/>
      <c r="F162" s="1"/>
      <c r="G162" s="17" t="e">
        <f>G104</f>
        <v>#REF!</v>
      </c>
      <c r="H162" s="9"/>
      <c r="I162" s="17" t="e">
        <f>I104</f>
        <v>#REF!</v>
      </c>
      <c r="J162" s="9"/>
      <c r="K162" s="17" t="e">
        <f>K104</f>
        <v>#REF!</v>
      </c>
      <c r="L162" s="9"/>
      <c r="M162" s="17" t="e">
        <f>M104</f>
        <v>#REF!</v>
      </c>
      <c r="N162" s="9"/>
      <c r="O162" s="17" t="e">
        <f>O104</f>
        <v>#REF!</v>
      </c>
      <c r="P162" s="9"/>
      <c r="Q162" s="17" t="e">
        <f>Q104</f>
        <v>#REF!</v>
      </c>
      <c r="R162" s="9"/>
      <c r="S162" s="17" t="e">
        <f t="shared" si="12"/>
        <v>#REF!</v>
      </c>
      <c r="T162" s="34"/>
      <c r="U162" s="18" t="e">
        <f t="shared" si="13"/>
        <v>#REF!</v>
      </c>
      <c r="V162" s="1"/>
      <c r="W162" s="1"/>
      <c r="X162" s="1"/>
      <c r="Y162" s="1"/>
    </row>
    <row r="163" spans="1:25" ht="15.75">
      <c r="A163" s="1"/>
      <c r="B163" s="1"/>
      <c r="C163" s="1"/>
      <c r="D163" s="24" t="s">
        <v>32</v>
      </c>
      <c r="E163" s="1"/>
      <c r="F163" s="1"/>
      <c r="G163" s="17" t="e">
        <f>G142+G143</f>
        <v>#REF!</v>
      </c>
      <c r="H163" s="9"/>
      <c r="I163" s="17" t="e">
        <f>I142+I143</f>
        <v>#REF!</v>
      </c>
      <c r="J163" s="9"/>
      <c r="K163" s="17" t="e">
        <f>K142+K143</f>
        <v>#REF!</v>
      </c>
      <c r="L163" s="9"/>
      <c r="M163" s="17" t="e">
        <f>M142+M143</f>
        <v>#REF!</v>
      </c>
      <c r="N163" s="9"/>
      <c r="O163" s="17" t="e">
        <f>O142+O143</f>
        <v>#REF!</v>
      </c>
      <c r="P163" s="9"/>
      <c r="Q163" s="17" t="e">
        <f>Q142+Q143</f>
        <v>#REF!</v>
      </c>
      <c r="R163" s="9"/>
      <c r="S163" s="17" t="e">
        <f t="shared" si="12"/>
        <v>#REF!</v>
      </c>
      <c r="T163" s="34"/>
      <c r="U163" s="18" t="e">
        <f t="shared" si="13"/>
        <v>#REF!</v>
      </c>
      <c r="V163" s="1"/>
      <c r="W163" s="1"/>
      <c r="X163" s="1"/>
      <c r="Y163" s="1"/>
    </row>
    <row r="164" spans="1:25" ht="15.75">
      <c r="A164" s="1"/>
      <c r="B164" s="1"/>
      <c r="C164" s="1"/>
      <c r="D164" s="24" t="s">
        <v>33</v>
      </c>
      <c r="E164" s="1"/>
      <c r="F164" s="1"/>
      <c r="G164" s="29" t="e">
        <f>G139+G140+G141</f>
        <v>#REF!</v>
      </c>
      <c r="H164" s="9"/>
      <c r="I164" s="29" t="e">
        <f>I139+I140+I141</f>
        <v>#REF!</v>
      </c>
      <c r="J164" s="9"/>
      <c r="K164" s="29" t="e">
        <f>K139+K140+K141</f>
        <v>#REF!</v>
      </c>
      <c r="L164" s="9"/>
      <c r="M164" s="29" t="e">
        <f>M139+M140+M141</f>
        <v>#REF!</v>
      </c>
      <c r="N164" s="9"/>
      <c r="O164" s="29" t="e">
        <f>O139+O140+O141</f>
        <v>#REF!</v>
      </c>
      <c r="P164" s="9"/>
      <c r="Q164" s="29" t="e">
        <f>Q139+Q140+Q141</f>
        <v>#REF!</v>
      </c>
      <c r="R164" s="9"/>
      <c r="S164" s="29" t="e">
        <f t="shared" si="12"/>
        <v>#REF!</v>
      </c>
      <c r="T164" s="34"/>
      <c r="U164" s="30" t="e">
        <f t="shared" si="13"/>
        <v>#REF!</v>
      </c>
      <c r="V164" s="1"/>
      <c r="W164" s="1"/>
      <c r="X164" s="1"/>
      <c r="Y164" s="1"/>
    </row>
    <row r="165" spans="1:25" ht="15.75">
      <c r="A165" s="1"/>
      <c r="B165" s="1"/>
      <c r="C165" s="1"/>
      <c r="D165" s="1"/>
      <c r="E165" s="1"/>
      <c r="F165" s="1"/>
      <c r="G165" s="17" t="e">
        <f>SUM(G160:G164)</f>
        <v>#REF!</v>
      </c>
      <c r="H165" s="9"/>
      <c r="I165" s="17" t="e">
        <f>SUM(I160:I164)</f>
        <v>#REF!</v>
      </c>
      <c r="J165" s="9"/>
      <c r="K165" s="17" t="e">
        <f>SUM(K160:K164)</f>
        <v>#REF!</v>
      </c>
      <c r="L165" s="9"/>
      <c r="M165" s="17" t="e">
        <f>SUM(M160:M164)</f>
        <v>#REF!</v>
      </c>
      <c r="N165" s="9"/>
      <c r="O165" s="17" t="e">
        <f>SUM(O160:O164)</f>
        <v>#REF!</v>
      </c>
      <c r="P165" s="9"/>
      <c r="Q165" s="17" t="e">
        <f>SUM(Q160:Q164)</f>
        <v>#REF!</v>
      </c>
      <c r="R165" s="9"/>
      <c r="S165" s="17" t="e">
        <f t="shared" si="12"/>
        <v>#REF!</v>
      </c>
      <c r="T165" s="34"/>
      <c r="U165" s="18" t="e">
        <f t="shared" si="13"/>
        <v>#REF!</v>
      </c>
      <c r="V165" s="1"/>
      <c r="W165" s="1"/>
      <c r="X165" s="1"/>
      <c r="Y165" s="1"/>
    </row>
    <row r="166" spans="1:25" ht="16.5" thickBot="1">
      <c r="A166" s="1"/>
      <c r="B166" s="26"/>
      <c r="C166" s="26"/>
      <c r="D166" s="26"/>
      <c r="E166" s="26"/>
      <c r="F166" s="26"/>
      <c r="G166" s="26"/>
      <c r="H166" s="26"/>
      <c r="I166" s="43"/>
      <c r="J166" s="27"/>
      <c r="K166" s="43"/>
      <c r="L166" s="27"/>
      <c r="M166" s="43"/>
      <c r="N166" s="27"/>
      <c r="O166" s="43"/>
      <c r="P166" s="27"/>
      <c r="Q166" s="43"/>
      <c r="R166" s="27"/>
      <c r="S166" s="43"/>
      <c r="T166" s="27"/>
      <c r="U166" s="43"/>
      <c r="V166" s="42"/>
      <c r="W166" s="18"/>
      <c r="X166" s="1"/>
      <c r="Y166" s="1"/>
    </row>
    <row r="167" spans="1:25" ht="15">
      <c r="A167" s="1"/>
      <c r="B167" s="1"/>
      <c r="C167" s="1"/>
      <c r="D167" s="1"/>
      <c r="E167" s="1"/>
      <c r="F167" s="1"/>
      <c r="G167" s="1"/>
      <c r="H167" s="1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34"/>
      <c r="W167" s="10"/>
      <c r="X167" s="1"/>
      <c r="Y167" s="1"/>
    </row>
    <row r="168" spans="1:25" ht="15.75">
      <c r="A168" s="1"/>
      <c r="B168" s="1"/>
      <c r="C168" s="8" t="s">
        <v>162</v>
      </c>
      <c r="D168" s="1"/>
      <c r="E168" s="1"/>
      <c r="F168" s="1"/>
      <c r="G168" s="1"/>
      <c r="H168" s="1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34"/>
      <c r="W168" s="10"/>
      <c r="X168" s="1"/>
      <c r="Y168" s="1"/>
    </row>
    <row r="169" spans="1:25" ht="15">
      <c r="A169" s="1"/>
      <c r="B169" s="1"/>
      <c r="C169" s="1"/>
      <c r="D169" s="1"/>
      <c r="E169" s="1"/>
      <c r="F169" s="1"/>
      <c r="G169" s="1"/>
      <c r="H169" s="1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34"/>
      <c r="W169" s="10"/>
      <c r="X169" s="1"/>
      <c r="Y169" s="1"/>
    </row>
    <row r="170" spans="1:25" ht="15.75">
      <c r="A170" s="1"/>
      <c r="B170" s="1"/>
      <c r="C170" s="1"/>
      <c r="D170" s="24" t="s">
        <v>38</v>
      </c>
      <c r="E170" s="1"/>
      <c r="F170" s="1"/>
      <c r="G170" s="17" t="e">
        <f>SUM(G11:G18)+SUM(G24:G30)+SUM(G33:G36)-G180+SUM(G38:G44)+SUM(G46:G49)+SUM(G58:G65)+G109+G110+SUM(G118:G125)</f>
        <v>#REF!</v>
      </c>
      <c r="H170" s="9"/>
      <c r="I170" s="17" t="e">
        <f>SUM(I11:I18)+SUM(I24:I30)+SUM(I33:I36)-I180+SUM(I38:I44)+SUM(I46:I49)+SUM(I58:I65)+I109+I110+SUM(I118:I125)</f>
        <v>#REF!</v>
      </c>
      <c r="J170" s="9"/>
      <c r="K170" s="17" t="e">
        <f>SUM(K11:K18)+SUM(K24:K30)+SUM(K33:K36)-K180+SUM(K38:K44)+SUM(K46:K49)+SUM(K58:K65)+K109+K110+SUM(K118:K125)</f>
        <v>#REF!</v>
      </c>
      <c r="L170" s="9"/>
      <c r="M170" s="17" t="e">
        <f>SUM(M11:M18)+SUM(M24:M30)+SUM(M33:M36)-M180+SUM(M38:M44)+SUM(M46:M49)+SUM(M58:M65)+M109+M110+SUM(M118:M125)</f>
        <v>#REF!</v>
      </c>
      <c r="N170" s="9"/>
      <c r="O170" s="17" t="e">
        <f>SUM(O11:O18)+SUM(O24:O30)+SUM(O33:O36)-O180+SUM(O38:O44)+SUM(O46:O49)+SUM(O58:O65)+O109+O110+SUM(O118:O125)</f>
        <v>#REF!</v>
      </c>
      <c r="P170" s="9"/>
      <c r="Q170" s="17" t="e">
        <f>SUM(Q11:Q18)+SUM(Q24:Q30)+SUM(Q33:Q36)-Q180+SUM(Q38:Q44)+SUM(Q46:Q49)+SUM(Q58:Q65)+Q109+Q110+SUM(Q118:Q125)</f>
        <v>#REF!</v>
      </c>
      <c r="R170" s="9"/>
      <c r="S170" s="17" t="e">
        <f>SUM(G170:Q170)</f>
        <v>#REF!</v>
      </c>
      <c r="T170" s="34"/>
      <c r="U170" s="18" t="e">
        <f>ROUND(S170/6,4)</f>
        <v>#REF!</v>
      </c>
      <c r="V170" s="1"/>
      <c r="W170" s="1"/>
      <c r="X170" s="1"/>
      <c r="Y170" s="1"/>
    </row>
    <row r="171" spans="1:25" ht="15.75">
      <c r="A171" s="1"/>
      <c r="B171" s="1"/>
      <c r="C171" s="1"/>
      <c r="D171" s="24" t="s">
        <v>163</v>
      </c>
      <c r="E171" s="1"/>
      <c r="F171" s="1"/>
      <c r="G171" s="17" t="e">
        <f>G72+G83+G88+G90+G97+G99+G101</f>
        <v>#REF!</v>
      </c>
      <c r="H171" s="9"/>
      <c r="I171" s="17" t="e">
        <f>I72+I83+I88+I90+I97+I99+I101</f>
        <v>#REF!</v>
      </c>
      <c r="J171" s="9"/>
      <c r="K171" s="17" t="e">
        <f>K72+K83+K88+K90+K97+K99+K101</f>
        <v>#REF!</v>
      </c>
      <c r="L171" s="9"/>
      <c r="M171" s="17" t="e">
        <f>M72+M83+M88+M90+M97+M99+M101</f>
        <v>#REF!</v>
      </c>
      <c r="N171" s="9"/>
      <c r="O171" s="17" t="e">
        <f>O72+O83+O88+O90+O97+O99+O101</f>
        <v>#REF!</v>
      </c>
      <c r="P171" s="9"/>
      <c r="Q171" s="17" t="e">
        <f>Q72+Q83+Q88+Q90+Q97+Q99+Q101</f>
        <v>#REF!</v>
      </c>
      <c r="R171" s="9"/>
      <c r="S171" s="17" t="e">
        <f>SUM(G171:Q171)</f>
        <v>#REF!</v>
      </c>
      <c r="T171" s="34"/>
      <c r="U171" s="18" t="e">
        <f>ROUND(S171/6,4)</f>
        <v>#REF!</v>
      </c>
      <c r="V171" s="1"/>
      <c r="W171" s="1"/>
      <c r="X171" s="1"/>
      <c r="Y171" s="1"/>
    </row>
    <row r="172" spans="1:25" ht="15.75">
      <c r="A172" s="1"/>
      <c r="B172" s="1"/>
      <c r="C172" s="1"/>
      <c r="D172" s="24" t="s">
        <v>30</v>
      </c>
      <c r="E172" s="1"/>
      <c r="F172" s="1"/>
      <c r="G172" s="29" t="e">
        <f>G32+G45+G56+G57+G73+G84+G89+G91+G96+G98+G100+G102+G111+SUM(G126:G129)+SUM(G137:G143)+G180</f>
        <v>#REF!</v>
      </c>
      <c r="H172" s="9"/>
      <c r="I172" s="29" t="e">
        <f>I32+I45+I56+I57+I73+I84+I89+I91+I96+I98+I100+I102+I111+SUM(I126:I129)+SUM(I137:I143)+I180</f>
        <v>#REF!</v>
      </c>
      <c r="J172" s="9"/>
      <c r="K172" s="29" t="e">
        <f>K32+K45+K56+K57+K73+K84+K89+K91+K96+K98+K100+K102+K111+SUM(K126:K129)+SUM(K137:K143)+K180</f>
        <v>#REF!</v>
      </c>
      <c r="L172" s="9"/>
      <c r="M172" s="29" t="e">
        <f>M32+M45+M56+M57+M73+M84+M89+M91+M96+M98+M100+M102+M111+SUM(M126:M129)+SUM(M137:M143)+M180</f>
        <v>#REF!</v>
      </c>
      <c r="N172" s="9"/>
      <c r="O172" s="29" t="e">
        <f>O32+O45+O56+O57+O73+O84+O89+O91+O96+O98+O100+O102+O111+SUM(O126:O129)+SUM(O137:O143)+O180</f>
        <v>#REF!</v>
      </c>
      <c r="P172" s="9"/>
      <c r="Q172" s="29" t="e">
        <f>Q32+Q45+Q56+Q57+Q73+Q84+Q89+Q91+Q96+Q98+Q100+Q102+Q111+SUM(Q126:Q129)+SUM(Q137:Q143)+Q180</f>
        <v>#REF!</v>
      </c>
      <c r="R172" s="9"/>
      <c r="S172" s="29" t="e">
        <f>SUM(G172:Q172)</f>
        <v>#REF!</v>
      </c>
      <c r="T172" s="34"/>
      <c r="U172" s="30" t="e">
        <f>ROUND(S172/6,4)</f>
        <v>#REF!</v>
      </c>
      <c r="V172" s="1"/>
      <c r="W172" s="1"/>
      <c r="X172" s="1"/>
      <c r="Y172" s="1"/>
    </row>
    <row r="173" spans="1:25" ht="15.75">
      <c r="A173" s="1"/>
      <c r="B173" s="1"/>
      <c r="C173" s="1"/>
      <c r="D173" s="1"/>
      <c r="E173" s="1"/>
      <c r="F173" s="1"/>
      <c r="G173" s="17" t="e">
        <f>SUM(G170:G172)</f>
        <v>#REF!</v>
      </c>
      <c r="H173" s="9"/>
      <c r="I173" s="17" t="e">
        <f>SUM(I170:I172)</f>
        <v>#REF!</v>
      </c>
      <c r="J173" s="9"/>
      <c r="K173" s="17" t="e">
        <f>SUM(K170:K172)</f>
        <v>#REF!</v>
      </c>
      <c r="L173" s="9"/>
      <c r="M173" s="17" t="e">
        <f>SUM(M170:M172)</f>
        <v>#REF!</v>
      </c>
      <c r="N173" s="9"/>
      <c r="O173" s="17" t="e">
        <f>SUM(O170:O172)</f>
        <v>#REF!</v>
      </c>
      <c r="P173" s="9"/>
      <c r="Q173" s="17" t="e">
        <f>SUM(Q170:Q172)</f>
        <v>#REF!</v>
      </c>
      <c r="R173" s="9"/>
      <c r="S173" s="17" t="e">
        <f>SUM(G173:Q173)</f>
        <v>#REF!</v>
      </c>
      <c r="T173" s="34"/>
      <c r="U173" s="18" t="e">
        <f>ROUND(S173/6,4)</f>
        <v>#REF!</v>
      </c>
      <c r="V173" s="1"/>
      <c r="W173" s="1"/>
      <c r="X173" s="1"/>
      <c r="Y173" s="1"/>
    </row>
    <row r="174" spans="1:25" ht="15">
      <c r="A174" s="1"/>
      <c r="B174" s="1"/>
      <c r="C174" s="1"/>
      <c r="D174" s="1"/>
      <c r="E174" s="1"/>
      <c r="F174" s="1"/>
      <c r="G174" s="1"/>
      <c r="H174" s="1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34"/>
      <c r="W174" s="10"/>
      <c r="X174" s="1"/>
      <c r="Y174" s="1"/>
    </row>
    <row r="175" spans="1:25" ht="15">
      <c r="A175" s="1"/>
      <c r="B175" s="1"/>
      <c r="C175" s="1"/>
      <c r="D175" s="11" t="s">
        <v>164</v>
      </c>
      <c r="E175" s="11" t="s">
        <v>165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>
      <c r="A176" s="1"/>
      <c r="B176" s="1"/>
      <c r="C176" s="1"/>
      <c r="D176" s="1"/>
      <c r="E176" s="11" t="s">
        <v>166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>
      <c r="A177" s="1"/>
      <c r="B177" s="1"/>
      <c r="C177" s="1"/>
      <c r="D177" s="1"/>
      <c r="E177" s="11" t="s">
        <v>167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>
      <c r="A180" s="1"/>
      <c r="B180" s="1"/>
      <c r="C180" s="1"/>
      <c r="D180" s="1"/>
      <c r="E180" s="44" t="s">
        <v>168</v>
      </c>
      <c r="F180" s="45"/>
      <c r="G180" s="46">
        <v>0</v>
      </c>
      <c r="H180" s="45"/>
      <c r="I180" s="46">
        <v>86</v>
      </c>
      <c r="J180" s="45"/>
      <c r="K180" s="46">
        <v>0</v>
      </c>
      <c r="L180" s="45"/>
      <c r="M180" s="46">
        <v>0</v>
      </c>
      <c r="N180" s="45"/>
      <c r="O180" s="46">
        <v>0</v>
      </c>
      <c r="P180" s="45"/>
      <c r="Q180" s="47">
        <v>0</v>
      </c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</sheetData>
  <printOptions/>
  <pageMargins left="0.5" right="0.5" top="0.8" bottom="0.5" header="0" footer="0"/>
  <pageSetup fitToHeight="0" fitToWidth="1" horizontalDpi="600" verticalDpi="600" orientation="landscape" scale="66" r:id="rId1"/>
  <rowBreaks count="3" manualBreakCount="3">
    <brk id="52" min="1" max="20" man="1"/>
    <brk id="69" min="1" max="20" man="1"/>
    <brk id="134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51"/>
  <sheetViews>
    <sheetView tabSelected="1" workbookViewId="0" topLeftCell="A102">
      <selection activeCell="B8" sqref="B8"/>
    </sheetView>
  </sheetViews>
  <sheetFormatPr defaultColWidth="8.88671875" defaultRowHeight="15"/>
  <cols>
    <col min="1" max="1" width="41.77734375" style="129" customWidth="1"/>
    <col min="2" max="7" width="9.3359375" style="129" customWidth="1"/>
    <col min="8" max="8" width="8.77734375" style="129" customWidth="1"/>
    <col min="9" max="9" width="9.3359375" style="129" bestFit="1" customWidth="1"/>
    <col min="10" max="16384" width="8.88671875" style="129" customWidth="1"/>
  </cols>
  <sheetData>
    <row r="1" spans="1:9" ht="12.75">
      <c r="A1" s="171" t="s">
        <v>552</v>
      </c>
      <c r="B1" s="171"/>
      <c r="C1" s="171"/>
      <c r="D1" s="171"/>
      <c r="E1" s="171"/>
      <c r="F1" s="171"/>
      <c r="G1" s="171"/>
      <c r="H1" s="171"/>
      <c r="I1" s="171"/>
    </row>
    <row r="3" spans="1:9" s="128" customFormat="1" ht="11.25">
      <c r="A3" s="149" t="s">
        <v>521</v>
      </c>
      <c r="B3" s="149" t="s">
        <v>502</v>
      </c>
      <c r="C3" s="149" t="s">
        <v>503</v>
      </c>
      <c r="D3" s="149" t="s">
        <v>504</v>
      </c>
      <c r="E3" s="149" t="s">
        <v>505</v>
      </c>
      <c r="F3" s="149" t="s">
        <v>506</v>
      </c>
      <c r="G3" s="149" t="s">
        <v>507</v>
      </c>
      <c r="H3" s="149" t="s">
        <v>26</v>
      </c>
      <c r="I3" s="149" t="s">
        <v>27</v>
      </c>
    </row>
    <row r="4" spans="1:9" s="128" customFormat="1" ht="11.25">
      <c r="A4" s="149"/>
      <c r="B4" s="149"/>
      <c r="C4" s="149"/>
      <c r="D4" s="149"/>
      <c r="E4" s="149"/>
      <c r="F4" s="149"/>
      <c r="G4" s="149"/>
      <c r="H4" s="149"/>
      <c r="I4" s="149"/>
    </row>
    <row r="5" spans="1:9" ht="11.25">
      <c r="A5" s="150" t="s">
        <v>512</v>
      </c>
      <c r="B5" s="150"/>
      <c r="C5" s="150"/>
      <c r="D5" s="150"/>
      <c r="E5" s="150"/>
      <c r="F5" s="150"/>
      <c r="G5" s="150"/>
      <c r="H5" s="150"/>
      <c r="I5" s="150"/>
    </row>
    <row r="6" spans="1:36" ht="11.25">
      <c r="A6" s="165" t="s">
        <v>47</v>
      </c>
      <c r="B6" s="152">
        <v>4100</v>
      </c>
      <c r="C6" s="152">
        <v>4100</v>
      </c>
      <c r="D6" s="152">
        <v>4200</v>
      </c>
      <c r="E6" s="152">
        <v>4400</v>
      </c>
      <c r="F6" s="152">
        <v>4500</v>
      </c>
      <c r="G6" s="152">
        <v>4700</v>
      </c>
      <c r="H6" s="152">
        <v>26000</v>
      </c>
      <c r="I6" s="153">
        <v>4333.333333333333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</row>
    <row r="7" spans="1:36" ht="11.25">
      <c r="A7" s="165" t="s">
        <v>2</v>
      </c>
      <c r="B7" s="152">
        <v>5000</v>
      </c>
      <c r="C7" s="152">
        <v>5000</v>
      </c>
      <c r="D7" s="152">
        <v>5100</v>
      </c>
      <c r="E7" s="152">
        <v>5200</v>
      </c>
      <c r="F7" s="152">
        <v>5400</v>
      </c>
      <c r="G7" s="152">
        <v>5500</v>
      </c>
      <c r="H7" s="152">
        <v>31200</v>
      </c>
      <c r="I7" s="153">
        <v>5200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</row>
    <row r="8" spans="1:36" ht="11.25">
      <c r="A8" s="165" t="s">
        <v>527</v>
      </c>
      <c r="B8" s="152">
        <v>3400</v>
      </c>
      <c r="C8" s="152">
        <v>3500</v>
      </c>
      <c r="D8" s="152">
        <v>3700</v>
      </c>
      <c r="E8" s="152">
        <v>3800</v>
      </c>
      <c r="F8" s="152">
        <v>3900</v>
      </c>
      <c r="G8" s="152">
        <v>4000</v>
      </c>
      <c r="H8" s="152">
        <v>22300</v>
      </c>
      <c r="I8" s="153">
        <v>3716.6666666666665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</row>
    <row r="9" spans="1:36" ht="11.25">
      <c r="A9" s="165" t="s">
        <v>50</v>
      </c>
      <c r="B9" s="152">
        <v>5102</v>
      </c>
      <c r="C9" s="152">
        <v>5202</v>
      </c>
      <c r="D9" s="152">
        <v>5402</v>
      </c>
      <c r="E9" s="152">
        <v>5514</v>
      </c>
      <c r="F9" s="152">
        <v>5714</v>
      </c>
      <c r="G9" s="152">
        <v>5807</v>
      </c>
      <c r="H9" s="152">
        <v>32741</v>
      </c>
      <c r="I9" s="153">
        <v>5456.833333333333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</row>
    <row r="10" spans="1:36" ht="11.25">
      <c r="A10" s="165" t="s">
        <v>51</v>
      </c>
      <c r="B10" s="152">
        <v>1100</v>
      </c>
      <c r="C10" s="152">
        <v>1462</v>
      </c>
      <c r="D10" s="152">
        <v>1500</v>
      </c>
      <c r="E10" s="152">
        <v>1600</v>
      </c>
      <c r="F10" s="152">
        <v>1600</v>
      </c>
      <c r="G10" s="152">
        <v>1600</v>
      </c>
      <c r="H10" s="152">
        <v>8862</v>
      </c>
      <c r="I10" s="153">
        <v>1477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</row>
    <row r="11" spans="1:36" ht="11.25">
      <c r="A11" s="165" t="s">
        <v>528</v>
      </c>
      <c r="B11" s="152">
        <v>1000</v>
      </c>
      <c r="C11" s="152">
        <v>1100</v>
      </c>
      <c r="D11" s="152">
        <v>1200</v>
      </c>
      <c r="E11" s="152">
        <v>1300</v>
      </c>
      <c r="F11" s="152">
        <v>1400</v>
      </c>
      <c r="G11" s="152">
        <v>1500</v>
      </c>
      <c r="H11" s="152">
        <v>7500</v>
      </c>
      <c r="I11" s="153">
        <v>1250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</row>
    <row r="12" spans="1:36" ht="11.25">
      <c r="A12" s="165" t="s">
        <v>52</v>
      </c>
      <c r="B12" s="152">
        <v>450</v>
      </c>
      <c r="C12" s="152">
        <v>450</v>
      </c>
      <c r="D12" s="152">
        <v>450</v>
      </c>
      <c r="E12" s="152">
        <v>450</v>
      </c>
      <c r="F12" s="152">
        <v>450</v>
      </c>
      <c r="G12" s="152">
        <v>450</v>
      </c>
      <c r="H12" s="152">
        <v>2700</v>
      </c>
      <c r="I12" s="153">
        <v>450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</row>
    <row r="13" spans="1:36" ht="11.25">
      <c r="A13" s="165" t="s">
        <v>53</v>
      </c>
      <c r="B13" s="152">
        <v>60</v>
      </c>
      <c r="C13" s="152">
        <v>60</v>
      </c>
      <c r="D13" s="152">
        <v>60</v>
      </c>
      <c r="E13" s="152">
        <v>60</v>
      </c>
      <c r="F13" s="152">
        <v>60</v>
      </c>
      <c r="G13" s="152">
        <v>60</v>
      </c>
      <c r="H13" s="152">
        <v>360</v>
      </c>
      <c r="I13" s="153">
        <v>60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</row>
    <row r="14" spans="1:36" ht="11.25">
      <c r="A14" s="165" t="s">
        <v>3</v>
      </c>
      <c r="B14" s="152">
        <v>953</v>
      </c>
      <c r="C14" s="152">
        <v>963</v>
      </c>
      <c r="D14" s="152">
        <v>973</v>
      </c>
      <c r="E14" s="152">
        <v>973</v>
      </c>
      <c r="F14" s="152">
        <v>973</v>
      </c>
      <c r="G14" s="152">
        <v>973</v>
      </c>
      <c r="H14" s="152">
        <v>5808</v>
      </c>
      <c r="I14" s="153">
        <v>968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</row>
    <row r="15" spans="1:36" s="135" customFormat="1" ht="11.25">
      <c r="A15" s="164" t="s">
        <v>55</v>
      </c>
      <c r="B15" s="155">
        <v>333</v>
      </c>
      <c r="C15" s="155">
        <v>333</v>
      </c>
      <c r="D15" s="155">
        <v>333</v>
      </c>
      <c r="E15" s="155">
        <v>333</v>
      </c>
      <c r="F15" s="155">
        <v>333</v>
      </c>
      <c r="G15" s="155">
        <v>333</v>
      </c>
      <c r="H15" s="155">
        <v>1998</v>
      </c>
      <c r="I15" s="155">
        <v>333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</row>
    <row r="16" spans="1:36" s="135" customFormat="1" ht="11.25">
      <c r="A16" s="164" t="s">
        <v>529</v>
      </c>
      <c r="B16" s="155">
        <v>50</v>
      </c>
      <c r="C16" s="155">
        <v>50</v>
      </c>
      <c r="D16" s="155">
        <v>50</v>
      </c>
      <c r="E16" s="155">
        <v>50</v>
      </c>
      <c r="F16" s="155">
        <v>50</v>
      </c>
      <c r="G16" s="155">
        <v>50</v>
      </c>
      <c r="H16" s="155">
        <v>300</v>
      </c>
      <c r="I16" s="155">
        <v>50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</row>
    <row r="17" spans="1:36" s="135" customFormat="1" ht="11.25">
      <c r="A17" s="164" t="s">
        <v>57</v>
      </c>
      <c r="B17" s="155">
        <v>300</v>
      </c>
      <c r="C17" s="155">
        <v>310</v>
      </c>
      <c r="D17" s="155">
        <v>320</v>
      </c>
      <c r="E17" s="155">
        <v>320</v>
      </c>
      <c r="F17" s="155">
        <v>320</v>
      </c>
      <c r="G17" s="155">
        <v>320</v>
      </c>
      <c r="H17" s="155">
        <v>1890</v>
      </c>
      <c r="I17" s="155">
        <v>315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</row>
    <row r="18" spans="1:36" s="135" customFormat="1" ht="11.25">
      <c r="A18" s="164" t="s">
        <v>58</v>
      </c>
      <c r="B18" s="155">
        <v>30</v>
      </c>
      <c r="C18" s="155">
        <v>30</v>
      </c>
      <c r="D18" s="155">
        <v>30</v>
      </c>
      <c r="E18" s="155">
        <v>30</v>
      </c>
      <c r="F18" s="155">
        <v>30</v>
      </c>
      <c r="G18" s="155">
        <v>30</v>
      </c>
      <c r="H18" s="155">
        <v>180</v>
      </c>
      <c r="I18" s="155">
        <v>30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</row>
    <row r="19" spans="1:36" s="135" customFormat="1" ht="11.25">
      <c r="A19" s="164" t="s">
        <v>530</v>
      </c>
      <c r="B19" s="155">
        <v>200</v>
      </c>
      <c r="C19" s="155">
        <v>200</v>
      </c>
      <c r="D19" s="155">
        <v>200</v>
      </c>
      <c r="E19" s="155">
        <v>200</v>
      </c>
      <c r="F19" s="155">
        <v>200</v>
      </c>
      <c r="G19" s="155">
        <v>200</v>
      </c>
      <c r="H19" s="155">
        <v>1200</v>
      </c>
      <c r="I19" s="155">
        <v>200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</row>
    <row r="20" spans="1:36" s="135" customFormat="1" ht="11.25">
      <c r="A20" s="164" t="s">
        <v>531</v>
      </c>
      <c r="B20" s="155">
        <v>40</v>
      </c>
      <c r="C20" s="155">
        <v>40</v>
      </c>
      <c r="D20" s="155">
        <v>40</v>
      </c>
      <c r="E20" s="155">
        <v>40</v>
      </c>
      <c r="F20" s="155">
        <v>40</v>
      </c>
      <c r="G20" s="155">
        <v>40</v>
      </c>
      <c r="H20" s="155">
        <v>240</v>
      </c>
      <c r="I20" s="155">
        <v>40</v>
      </c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</row>
    <row r="21" spans="1:36" ht="11.25">
      <c r="A21" s="165" t="s">
        <v>4</v>
      </c>
      <c r="B21" s="160">
        <v>76.5</v>
      </c>
      <c r="C21" s="160">
        <v>84</v>
      </c>
      <c r="D21" s="160">
        <v>84</v>
      </c>
      <c r="E21" s="160">
        <v>84</v>
      </c>
      <c r="F21" s="160">
        <v>84</v>
      </c>
      <c r="G21" s="160">
        <v>84</v>
      </c>
      <c r="H21" s="152">
        <v>496.5</v>
      </c>
      <c r="I21" s="153">
        <v>82.75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</row>
    <row r="22" spans="1:36" ht="11.25">
      <c r="A22" s="165" t="s">
        <v>5</v>
      </c>
      <c r="B22" s="160">
        <v>76.5</v>
      </c>
      <c r="C22" s="160">
        <v>84</v>
      </c>
      <c r="D22" s="160">
        <v>84</v>
      </c>
      <c r="E22" s="160">
        <v>84</v>
      </c>
      <c r="F22" s="160">
        <v>84</v>
      </c>
      <c r="G22" s="160">
        <v>84</v>
      </c>
      <c r="H22" s="152">
        <v>496.5</v>
      </c>
      <c r="I22" s="153">
        <v>82.75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</row>
    <row r="23" spans="1:36" ht="11.25">
      <c r="A23" s="165" t="s">
        <v>62</v>
      </c>
      <c r="B23" s="160">
        <v>31.5</v>
      </c>
      <c r="C23" s="160">
        <v>31.5</v>
      </c>
      <c r="D23" s="160">
        <v>31.5</v>
      </c>
      <c r="E23" s="160">
        <v>31.5</v>
      </c>
      <c r="F23" s="160">
        <v>31.5</v>
      </c>
      <c r="G23" s="160">
        <v>31.5</v>
      </c>
      <c r="H23" s="152">
        <v>189</v>
      </c>
      <c r="I23" s="153">
        <v>31.5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</row>
    <row r="24" spans="1:36" ht="11.25">
      <c r="A24" s="165" t="s">
        <v>6</v>
      </c>
      <c r="B24" s="160">
        <v>135</v>
      </c>
      <c r="C24" s="160">
        <v>135</v>
      </c>
      <c r="D24" s="160">
        <v>135</v>
      </c>
      <c r="E24" s="160">
        <v>135</v>
      </c>
      <c r="F24" s="160">
        <v>135</v>
      </c>
      <c r="G24" s="160">
        <v>135</v>
      </c>
      <c r="H24" s="152">
        <v>810</v>
      </c>
      <c r="I24" s="153">
        <v>135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</row>
    <row r="25" spans="1:36" ht="11.25">
      <c r="A25" s="165" t="s">
        <v>7</v>
      </c>
      <c r="B25" s="160">
        <v>26.55</v>
      </c>
      <c r="C25" s="160">
        <v>54.5</v>
      </c>
      <c r="D25" s="160">
        <v>54.5</v>
      </c>
      <c r="E25" s="160">
        <v>44.5</v>
      </c>
      <c r="F25" s="160">
        <v>11</v>
      </c>
      <c r="G25" s="160">
        <v>11</v>
      </c>
      <c r="H25" s="152">
        <v>202.05</v>
      </c>
      <c r="I25" s="153">
        <v>33.675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</row>
    <row r="26" spans="1:36" ht="11.25">
      <c r="A26" s="165" t="s">
        <v>532</v>
      </c>
      <c r="B26" s="160">
        <v>25</v>
      </c>
      <c r="C26" s="160">
        <v>25</v>
      </c>
      <c r="D26" s="160">
        <v>25</v>
      </c>
      <c r="E26" s="160">
        <v>25</v>
      </c>
      <c r="F26" s="160">
        <v>25</v>
      </c>
      <c r="G26" s="160">
        <v>25</v>
      </c>
      <c r="H26" s="152">
        <v>150</v>
      </c>
      <c r="I26" s="153">
        <v>25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</row>
    <row r="27" spans="1:36" ht="11.25">
      <c r="A27" s="165" t="s">
        <v>533</v>
      </c>
      <c r="B27" s="156">
        <v>1000</v>
      </c>
      <c r="C27" s="156">
        <v>1000</v>
      </c>
      <c r="D27" s="156">
        <v>1000</v>
      </c>
      <c r="E27" s="156">
        <v>1000</v>
      </c>
      <c r="F27" s="156">
        <v>1000</v>
      </c>
      <c r="G27" s="156">
        <v>1000</v>
      </c>
      <c r="H27" s="152">
        <v>6000</v>
      </c>
      <c r="I27" s="153">
        <v>1000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</row>
    <row r="28" spans="1:36" ht="11.25">
      <c r="A28" s="165" t="s">
        <v>534</v>
      </c>
      <c r="B28" s="156">
        <v>6852.756311</v>
      </c>
      <c r="C28" s="156">
        <v>7073.519847</v>
      </c>
      <c r="D28" s="156">
        <v>7339.996963</v>
      </c>
      <c r="E28" s="156">
        <v>7572.484186</v>
      </c>
      <c r="F28" s="156">
        <v>7805.209782</v>
      </c>
      <c r="G28" s="156">
        <v>8007.93891</v>
      </c>
      <c r="H28" s="152">
        <v>44651.905998999995</v>
      </c>
      <c r="I28" s="153">
        <v>7441.984333166666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</row>
    <row r="29" spans="1:36" ht="11.25">
      <c r="A29" s="165" t="s">
        <v>71</v>
      </c>
      <c r="B29" s="158">
        <v>0</v>
      </c>
      <c r="C29" s="158">
        <v>0</v>
      </c>
      <c r="D29" s="151" t="s">
        <v>548</v>
      </c>
      <c r="E29" s="151" t="s">
        <v>548</v>
      </c>
      <c r="F29" s="151" t="s">
        <v>548</v>
      </c>
      <c r="G29" s="151" t="s">
        <v>548</v>
      </c>
      <c r="H29" s="151" t="s">
        <v>548</v>
      </c>
      <c r="I29" s="151" t="s">
        <v>548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</row>
    <row r="30" spans="1:36" ht="11.25">
      <c r="A30" s="165" t="s">
        <v>85</v>
      </c>
      <c r="B30" s="156">
        <v>130</v>
      </c>
      <c r="C30" s="156">
        <v>130</v>
      </c>
      <c r="D30" s="156">
        <v>130</v>
      </c>
      <c r="E30" s="156">
        <v>130</v>
      </c>
      <c r="F30" s="156">
        <v>130</v>
      </c>
      <c r="G30" s="156">
        <v>130</v>
      </c>
      <c r="H30" s="152">
        <v>780</v>
      </c>
      <c r="I30" s="153">
        <v>130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</row>
    <row r="31" spans="1:36" ht="11.25">
      <c r="A31" s="165" t="s">
        <v>510</v>
      </c>
      <c r="B31" s="156">
        <v>3</v>
      </c>
      <c r="C31" s="156">
        <v>1</v>
      </c>
      <c r="D31" s="156">
        <v>1</v>
      </c>
      <c r="E31" s="156">
        <v>1</v>
      </c>
      <c r="F31" s="156">
        <v>0.5</v>
      </c>
      <c r="G31" s="156">
        <v>0.5</v>
      </c>
      <c r="H31" s="152">
        <v>7</v>
      </c>
      <c r="I31" s="153">
        <v>1.1666666666666667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</row>
    <row r="32" spans="1:36" ht="11.25">
      <c r="A32" s="165" t="s">
        <v>508</v>
      </c>
      <c r="B32" s="156">
        <v>4</v>
      </c>
      <c r="C32" s="156">
        <v>3</v>
      </c>
      <c r="D32" s="156">
        <v>3</v>
      </c>
      <c r="E32" s="156">
        <v>3</v>
      </c>
      <c r="F32" s="156">
        <v>3</v>
      </c>
      <c r="G32" s="156">
        <v>3</v>
      </c>
      <c r="H32" s="152">
        <v>19</v>
      </c>
      <c r="I32" s="153">
        <v>3.1666666666666665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</row>
    <row r="33" spans="1:36" ht="11.25">
      <c r="A33" s="165" t="s">
        <v>472</v>
      </c>
      <c r="B33" s="156">
        <v>200</v>
      </c>
      <c r="C33" s="156">
        <v>200</v>
      </c>
      <c r="D33" s="156">
        <v>200</v>
      </c>
      <c r="E33" s="156">
        <v>200</v>
      </c>
      <c r="F33" s="156">
        <v>200</v>
      </c>
      <c r="G33" s="156">
        <v>200</v>
      </c>
      <c r="H33" s="152">
        <v>1200</v>
      </c>
      <c r="I33" s="153">
        <v>200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</row>
    <row r="34" spans="1:36" ht="11.25">
      <c r="A34" s="150" t="s">
        <v>8</v>
      </c>
      <c r="B34" s="152">
        <v>29725.806311</v>
      </c>
      <c r="C34" s="152">
        <v>30658.519847</v>
      </c>
      <c r="D34" s="152">
        <v>31672.996962999998</v>
      </c>
      <c r="E34" s="152">
        <v>32607.484186</v>
      </c>
      <c r="F34" s="152">
        <v>33506.209782</v>
      </c>
      <c r="G34" s="152">
        <v>34301.93891</v>
      </c>
      <c r="H34" s="152">
        <v>192472.955999</v>
      </c>
      <c r="I34" s="153">
        <v>32078.825999833334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</row>
    <row r="35" spans="1:36" ht="11.25">
      <c r="A35" s="150"/>
      <c r="B35" s="151"/>
      <c r="C35" s="151"/>
      <c r="D35" s="151"/>
      <c r="E35" s="151"/>
      <c r="F35" s="151"/>
      <c r="G35" s="151"/>
      <c r="H35" s="151"/>
      <c r="I35" s="151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</row>
    <row r="36" spans="1:36" ht="11.25">
      <c r="A36" s="150" t="s">
        <v>513</v>
      </c>
      <c r="B36" s="151"/>
      <c r="C36" s="151"/>
      <c r="D36" s="151"/>
      <c r="E36" s="151"/>
      <c r="F36" s="151"/>
      <c r="G36" s="151"/>
      <c r="H36" s="151"/>
      <c r="I36" s="151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</row>
    <row r="37" spans="1:36" ht="11.25">
      <c r="A37" s="165" t="s">
        <v>23</v>
      </c>
      <c r="B37" s="156">
        <v>162</v>
      </c>
      <c r="C37" s="156">
        <v>167</v>
      </c>
      <c r="D37" s="156">
        <v>172</v>
      </c>
      <c r="E37" s="156">
        <v>177</v>
      </c>
      <c r="F37" s="156">
        <v>183</v>
      </c>
      <c r="G37" s="156">
        <v>189</v>
      </c>
      <c r="H37" s="152">
        <v>1050</v>
      </c>
      <c r="I37" s="153">
        <v>175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</row>
    <row r="38" spans="1:36" ht="11.25">
      <c r="A38" s="165" t="s">
        <v>24</v>
      </c>
      <c r="B38" s="156">
        <v>175</v>
      </c>
      <c r="C38" s="156">
        <v>179</v>
      </c>
      <c r="D38" s="156">
        <v>183</v>
      </c>
      <c r="E38" s="156">
        <v>189</v>
      </c>
      <c r="F38" s="156">
        <v>195</v>
      </c>
      <c r="G38" s="156">
        <v>201</v>
      </c>
      <c r="H38" s="152">
        <v>1122</v>
      </c>
      <c r="I38" s="153">
        <v>187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</row>
    <row r="39" spans="1:36" ht="11.25">
      <c r="A39" s="165" t="s">
        <v>25</v>
      </c>
      <c r="B39" s="156">
        <v>50</v>
      </c>
      <c r="C39" s="156">
        <v>50</v>
      </c>
      <c r="D39" s="156">
        <v>50</v>
      </c>
      <c r="E39" s="156">
        <v>50</v>
      </c>
      <c r="F39" s="156">
        <v>50</v>
      </c>
      <c r="G39" s="156">
        <v>50</v>
      </c>
      <c r="H39" s="152">
        <v>300</v>
      </c>
      <c r="I39" s="153">
        <v>50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</row>
    <row r="40" spans="1:36" ht="11.25">
      <c r="A40" s="165" t="s">
        <v>92</v>
      </c>
      <c r="B40" s="156">
        <v>88.452</v>
      </c>
      <c r="C40" s="156">
        <v>90</v>
      </c>
      <c r="D40" s="156">
        <v>92</v>
      </c>
      <c r="E40" s="156">
        <v>94</v>
      </c>
      <c r="F40" s="156">
        <v>96</v>
      </c>
      <c r="G40" s="156">
        <v>99</v>
      </c>
      <c r="H40" s="152">
        <v>559.452</v>
      </c>
      <c r="I40" s="153">
        <v>93.242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</row>
    <row r="41" spans="1:36" s="135" customFormat="1" ht="11.25">
      <c r="A41" s="164" t="s">
        <v>20</v>
      </c>
      <c r="B41" s="157">
        <v>2.226</v>
      </c>
      <c r="C41" s="157">
        <v>2.226</v>
      </c>
      <c r="D41" s="157">
        <v>2.226</v>
      </c>
      <c r="E41" s="157">
        <v>2.226</v>
      </c>
      <c r="F41" s="157">
        <v>2.226</v>
      </c>
      <c r="G41" s="157">
        <v>2.226</v>
      </c>
      <c r="H41" s="155">
        <v>13.355999999999998</v>
      </c>
      <c r="I41" s="157">
        <v>2.2259999999999995</v>
      </c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</row>
    <row r="42" spans="1:36" s="135" customFormat="1" ht="11.25">
      <c r="A42" s="164" t="s">
        <v>21</v>
      </c>
      <c r="B42" s="157">
        <v>0.2</v>
      </c>
      <c r="C42" s="157">
        <v>0.2</v>
      </c>
      <c r="D42" s="157">
        <v>0.2</v>
      </c>
      <c r="E42" s="157">
        <v>0.2</v>
      </c>
      <c r="F42" s="157">
        <v>0.2</v>
      </c>
      <c r="G42" s="157">
        <v>0.2</v>
      </c>
      <c r="H42" s="155">
        <v>1.2</v>
      </c>
      <c r="I42" s="157">
        <v>0.2</v>
      </c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</row>
    <row r="43" spans="1:36" s="135" customFormat="1" ht="11.25">
      <c r="A43" s="164" t="s">
        <v>22</v>
      </c>
      <c r="B43" s="157">
        <v>10</v>
      </c>
      <c r="C43" s="157">
        <v>10</v>
      </c>
      <c r="D43" s="157">
        <v>10</v>
      </c>
      <c r="E43" s="157">
        <v>10</v>
      </c>
      <c r="F43" s="157">
        <v>10</v>
      </c>
      <c r="G43" s="157">
        <v>10</v>
      </c>
      <c r="H43" s="155">
        <v>60</v>
      </c>
      <c r="I43" s="157">
        <v>10</v>
      </c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</row>
    <row r="44" spans="1:36" s="137" customFormat="1" ht="11.25">
      <c r="A44" s="166" t="s">
        <v>9</v>
      </c>
      <c r="B44" s="156">
        <v>10</v>
      </c>
      <c r="C44" s="156">
        <v>10</v>
      </c>
      <c r="D44" s="156">
        <v>10</v>
      </c>
      <c r="E44" s="156">
        <v>10</v>
      </c>
      <c r="F44" s="156">
        <v>10</v>
      </c>
      <c r="G44" s="156">
        <v>10</v>
      </c>
      <c r="H44" s="152">
        <v>60</v>
      </c>
      <c r="I44" s="153">
        <v>10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</row>
    <row r="45" spans="1:36" s="137" customFormat="1" ht="11.25">
      <c r="A45" s="166" t="s">
        <v>10</v>
      </c>
      <c r="B45" s="156">
        <v>50</v>
      </c>
      <c r="C45" s="156">
        <v>50</v>
      </c>
      <c r="D45" s="156">
        <v>50</v>
      </c>
      <c r="E45" s="156">
        <v>50</v>
      </c>
      <c r="F45" s="156">
        <v>50</v>
      </c>
      <c r="G45" s="156">
        <v>50</v>
      </c>
      <c r="H45" s="152">
        <v>300</v>
      </c>
      <c r="I45" s="153">
        <v>50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</row>
    <row r="46" spans="1:36" ht="11.25">
      <c r="A46" s="165" t="s">
        <v>514</v>
      </c>
      <c r="B46" s="156">
        <v>3.6</v>
      </c>
      <c r="C46" s="156">
        <v>4</v>
      </c>
      <c r="D46" s="156">
        <v>4</v>
      </c>
      <c r="E46" s="156">
        <v>4</v>
      </c>
      <c r="F46" s="156">
        <v>4</v>
      </c>
      <c r="G46" s="156">
        <v>4</v>
      </c>
      <c r="H46" s="152">
        <v>23.6</v>
      </c>
      <c r="I46" s="153">
        <v>3.9333333333333336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</row>
    <row r="47" spans="1:36" ht="11.25">
      <c r="A47" s="150" t="s">
        <v>515</v>
      </c>
      <c r="B47" s="152">
        <v>539.052</v>
      </c>
      <c r="C47" s="152">
        <v>550</v>
      </c>
      <c r="D47" s="152">
        <v>561</v>
      </c>
      <c r="E47" s="152">
        <v>574</v>
      </c>
      <c r="F47" s="152">
        <v>588</v>
      </c>
      <c r="G47" s="152">
        <v>603</v>
      </c>
      <c r="H47" s="152">
        <v>3415.052</v>
      </c>
      <c r="I47" s="153">
        <v>569.1753333333334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</row>
    <row r="48" spans="1:36" ht="11.25">
      <c r="A48" s="150"/>
      <c r="B48" s="151"/>
      <c r="C48" s="151"/>
      <c r="D48" s="151"/>
      <c r="E48" s="151"/>
      <c r="F48" s="151"/>
      <c r="G48" s="151"/>
      <c r="H48" s="151"/>
      <c r="I48" s="151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</row>
    <row r="49" spans="1:36" ht="11.25">
      <c r="A49" s="150" t="s">
        <v>516</v>
      </c>
      <c r="B49" s="151"/>
      <c r="C49" s="151"/>
      <c r="D49" s="151"/>
      <c r="E49" s="151"/>
      <c r="F49" s="151"/>
      <c r="G49" s="151"/>
      <c r="H49" s="151"/>
      <c r="I49" s="151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</row>
    <row r="50" spans="1:36" ht="11.25">
      <c r="A50" s="165" t="s">
        <v>102</v>
      </c>
      <c r="B50" s="161">
        <v>4.84995</v>
      </c>
      <c r="C50" s="161">
        <v>4.84995</v>
      </c>
      <c r="D50" s="161">
        <v>4.84995</v>
      </c>
      <c r="E50" s="161">
        <v>4.84995</v>
      </c>
      <c r="F50" s="161">
        <v>4.84995</v>
      </c>
      <c r="G50" s="161">
        <v>4.84995</v>
      </c>
      <c r="H50" s="152">
        <v>29.0997</v>
      </c>
      <c r="I50" s="153">
        <v>4.84995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</row>
    <row r="51" spans="1:36" ht="11.25">
      <c r="A51" s="165" t="s">
        <v>551</v>
      </c>
      <c r="B51" s="152">
        <v>4735.738698</v>
      </c>
      <c r="C51" s="152">
        <v>4682.31689298</v>
      </c>
      <c r="D51" s="152">
        <v>4782.1407440699995</v>
      </c>
      <c r="E51" s="152">
        <v>4892.38953585</v>
      </c>
      <c r="F51" s="152">
        <v>5016.165479470001</v>
      </c>
      <c r="G51" s="152">
        <v>5140.9472279500005</v>
      </c>
      <c r="H51" s="152">
        <v>29249.698578320003</v>
      </c>
      <c r="I51" s="153">
        <v>4874.949763053334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</row>
    <row r="52" spans="1:36" ht="11.25">
      <c r="A52" s="165" t="s">
        <v>1</v>
      </c>
      <c r="B52" s="152">
        <v>359.385984</v>
      </c>
      <c r="C52" s="152">
        <v>366.573696</v>
      </c>
      <c r="D52" s="152">
        <v>374.198464</v>
      </c>
      <c r="E52" s="152">
        <v>382.61792</v>
      </c>
      <c r="F52" s="152">
        <v>392.068544</v>
      </c>
      <c r="G52" s="152">
        <v>401.59584</v>
      </c>
      <c r="H52" s="152">
        <v>2276.4404480000003</v>
      </c>
      <c r="I52" s="153">
        <v>379.4067413333334</v>
      </c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</row>
    <row r="53" spans="1:36" ht="22.5">
      <c r="A53" s="168" t="s">
        <v>535</v>
      </c>
      <c r="B53" s="152">
        <v>87.038793</v>
      </c>
      <c r="C53" s="152">
        <v>88.779567</v>
      </c>
      <c r="D53" s="152">
        <v>90.6261905</v>
      </c>
      <c r="E53" s="152">
        <v>92.6652775</v>
      </c>
      <c r="F53" s="152">
        <v>94.9541005</v>
      </c>
      <c r="G53" s="152">
        <v>97.2614925</v>
      </c>
      <c r="H53" s="152">
        <v>551.325421</v>
      </c>
      <c r="I53" s="153">
        <v>16.21024875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</row>
    <row r="54" spans="1:36" s="138" customFormat="1" ht="11.25">
      <c r="A54" s="165" t="s">
        <v>129</v>
      </c>
      <c r="B54" s="152">
        <v>150</v>
      </c>
      <c r="C54" s="152">
        <v>152.98724094</v>
      </c>
      <c r="D54" s="152">
        <v>156.16939021000002</v>
      </c>
      <c r="E54" s="152">
        <v>159.68319755000002</v>
      </c>
      <c r="F54" s="152">
        <v>163.62735641</v>
      </c>
      <c r="G54" s="152">
        <v>167.60351384999998</v>
      </c>
      <c r="H54" s="152">
        <v>950.07069896</v>
      </c>
      <c r="I54" s="153">
        <v>158.34511649333334</v>
      </c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</row>
    <row r="55" spans="1:36" s="138" customFormat="1" ht="11.25">
      <c r="A55" s="165" t="s">
        <v>536</v>
      </c>
      <c r="B55" s="152">
        <v>145</v>
      </c>
      <c r="C55" s="152">
        <v>147.88957548</v>
      </c>
      <c r="D55" s="152">
        <v>150.96569282</v>
      </c>
      <c r="E55" s="152">
        <v>154.3624171</v>
      </c>
      <c r="F55" s="152">
        <v>158.17515322</v>
      </c>
      <c r="G55" s="152">
        <v>162.0188217</v>
      </c>
      <c r="H55" s="152">
        <v>918.4116603199999</v>
      </c>
      <c r="I55" s="153">
        <v>153.06861005333332</v>
      </c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</row>
    <row r="56" spans="1:36" ht="11.25">
      <c r="A56" s="165" t="s">
        <v>537</v>
      </c>
      <c r="B56" s="161">
        <v>6.95</v>
      </c>
      <c r="C56" s="161">
        <v>6.95</v>
      </c>
      <c r="D56" s="161">
        <v>6.95</v>
      </c>
      <c r="E56" s="161">
        <v>6.95</v>
      </c>
      <c r="F56" s="161">
        <v>6.95</v>
      </c>
      <c r="G56" s="161">
        <v>6.95</v>
      </c>
      <c r="H56" s="152">
        <v>41.7</v>
      </c>
      <c r="I56" s="153">
        <v>6.95</v>
      </c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</row>
    <row r="57" spans="1:36" ht="11.25">
      <c r="A57" s="165" t="s">
        <v>538</v>
      </c>
      <c r="B57" s="162">
        <v>0</v>
      </c>
      <c r="C57" s="161">
        <v>30</v>
      </c>
      <c r="D57" s="161">
        <v>30</v>
      </c>
      <c r="E57" s="161">
        <v>30</v>
      </c>
      <c r="F57" s="161">
        <v>30</v>
      </c>
      <c r="G57" s="161">
        <v>30</v>
      </c>
      <c r="H57" s="152">
        <v>150</v>
      </c>
      <c r="I57" s="153">
        <v>25</v>
      </c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</row>
    <row r="58" spans="1:36" ht="11.25">
      <c r="A58" s="165" t="s">
        <v>19</v>
      </c>
      <c r="B58" s="152">
        <v>89.36875</v>
      </c>
      <c r="C58" s="152">
        <v>145.81824</v>
      </c>
      <c r="D58" s="152">
        <v>148.83892</v>
      </c>
      <c r="E58" s="152">
        <v>152.1777</v>
      </c>
      <c r="F58" s="152">
        <v>155.95454</v>
      </c>
      <c r="G58" s="152">
        <v>159.76804</v>
      </c>
      <c r="H58" s="152">
        <v>851.92619</v>
      </c>
      <c r="I58" s="153">
        <v>141.98769833333333</v>
      </c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</row>
    <row r="59" spans="1:36" ht="11.25">
      <c r="A59" s="165" t="s">
        <v>11</v>
      </c>
      <c r="B59" s="161">
        <v>1514.917825</v>
      </c>
      <c r="C59" s="161">
        <v>1531.93404</v>
      </c>
      <c r="D59" s="161">
        <v>1563.1931</v>
      </c>
      <c r="E59" s="161">
        <v>1597.8704</v>
      </c>
      <c r="F59" s="161">
        <v>1638.22288</v>
      </c>
      <c r="G59" s="161">
        <v>1679.19766</v>
      </c>
      <c r="H59" s="152">
        <v>9525.335905</v>
      </c>
      <c r="I59" s="153">
        <v>1587.5559841666666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</row>
    <row r="60" spans="1:36" s="139" customFormat="1" ht="11.25">
      <c r="A60" s="166" t="s">
        <v>550</v>
      </c>
      <c r="B60" s="162">
        <v>0</v>
      </c>
      <c r="C60" s="162">
        <v>75</v>
      </c>
      <c r="D60" s="162">
        <v>75</v>
      </c>
      <c r="E60" s="162">
        <v>75</v>
      </c>
      <c r="F60" s="162">
        <v>75</v>
      </c>
      <c r="G60" s="162">
        <v>75</v>
      </c>
      <c r="H60" s="152">
        <v>375</v>
      </c>
      <c r="I60" s="153">
        <v>62.5</v>
      </c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</row>
    <row r="61" spans="1:36" ht="11.25">
      <c r="A61" s="165" t="s">
        <v>539</v>
      </c>
      <c r="B61" s="162">
        <v>3</v>
      </c>
      <c r="C61" s="162">
        <v>3.49390554</v>
      </c>
      <c r="D61" s="162">
        <v>3.5665791099999997</v>
      </c>
      <c r="E61" s="162">
        <v>3.6468270499999997</v>
      </c>
      <c r="F61" s="162">
        <v>3.73690331</v>
      </c>
      <c r="G61" s="162">
        <v>3.82771035</v>
      </c>
      <c r="H61" s="152">
        <v>21.271925359999997</v>
      </c>
      <c r="I61" s="153">
        <v>3.545320893333333</v>
      </c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</row>
    <row r="62" spans="1:36" ht="11.25">
      <c r="A62" s="165" t="s">
        <v>522</v>
      </c>
      <c r="B62" s="162">
        <v>43.75</v>
      </c>
      <c r="C62" s="162">
        <v>44.61889206</v>
      </c>
      <c r="D62" s="162">
        <v>45.54696929</v>
      </c>
      <c r="E62" s="162">
        <v>46.571774950000005</v>
      </c>
      <c r="F62" s="162">
        <v>47.72209309</v>
      </c>
      <c r="G62" s="162">
        <v>48.88174365</v>
      </c>
      <c r="H62" s="152">
        <v>277.09147304</v>
      </c>
      <c r="I62" s="153">
        <v>46.18191217333333</v>
      </c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</row>
    <row r="63" spans="1:36" ht="11.25">
      <c r="A63" s="165" t="s">
        <v>125</v>
      </c>
      <c r="B63" s="161">
        <v>6</v>
      </c>
      <c r="C63" s="161">
        <v>6</v>
      </c>
      <c r="D63" s="161">
        <v>6</v>
      </c>
      <c r="E63" s="161">
        <v>6</v>
      </c>
      <c r="F63" s="161">
        <v>6</v>
      </c>
      <c r="G63" s="161">
        <v>6</v>
      </c>
      <c r="H63" s="152">
        <v>36</v>
      </c>
      <c r="I63" s="153">
        <v>6</v>
      </c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</row>
    <row r="64" spans="1:36" ht="11.25">
      <c r="A64" s="165" t="s">
        <v>549</v>
      </c>
      <c r="B64" s="161">
        <v>3.5</v>
      </c>
      <c r="C64" s="161">
        <v>3.7</v>
      </c>
      <c r="D64" s="161">
        <v>3.9</v>
      </c>
      <c r="E64" s="161">
        <v>4.1</v>
      </c>
      <c r="F64" s="161">
        <v>4.3</v>
      </c>
      <c r="G64" s="161">
        <v>4.5</v>
      </c>
      <c r="H64" s="152">
        <v>24</v>
      </c>
      <c r="I64" s="153">
        <v>4</v>
      </c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</row>
    <row r="65" spans="1:36" ht="11.25">
      <c r="A65" s="165" t="s">
        <v>127</v>
      </c>
      <c r="B65" s="161">
        <v>76.5</v>
      </c>
      <c r="C65" s="161">
        <v>77.931</v>
      </c>
      <c r="D65" s="161">
        <v>79.513</v>
      </c>
      <c r="E65" s="161">
        <v>81.27</v>
      </c>
      <c r="F65" s="161">
        <v>83.334</v>
      </c>
      <c r="G65" s="161">
        <v>85.434</v>
      </c>
      <c r="H65" s="152">
        <v>483.98199999999997</v>
      </c>
      <c r="I65" s="153">
        <v>80.66366666666666</v>
      </c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</row>
    <row r="66" spans="1:36" ht="11.25">
      <c r="A66" s="165" t="s">
        <v>71</v>
      </c>
      <c r="B66" s="158">
        <v>0</v>
      </c>
      <c r="C66" s="158">
        <v>0</v>
      </c>
      <c r="D66" s="151" t="s">
        <v>548</v>
      </c>
      <c r="E66" s="151" t="s">
        <v>548</v>
      </c>
      <c r="F66" s="151" t="s">
        <v>548</v>
      </c>
      <c r="G66" s="151" t="s">
        <v>548</v>
      </c>
      <c r="H66" s="151" t="s">
        <v>548</v>
      </c>
      <c r="I66" s="151" t="s">
        <v>548</v>
      </c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</row>
    <row r="67" spans="1:36" s="138" customFormat="1" ht="11.25">
      <c r="A67" s="154" t="s">
        <v>526</v>
      </c>
      <c r="B67" s="152">
        <v>7226</v>
      </c>
      <c r="C67" s="152">
        <v>7368.842999999999</v>
      </c>
      <c r="D67" s="152">
        <v>7521.458999999999</v>
      </c>
      <c r="E67" s="152">
        <v>7690.155</v>
      </c>
      <c r="F67" s="152">
        <v>7881.061000000001</v>
      </c>
      <c r="G67" s="152">
        <v>8073.836000000001</v>
      </c>
      <c r="H67" s="152">
        <v>45761.35400000001</v>
      </c>
      <c r="I67" s="159">
        <v>7626.892333333334</v>
      </c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</row>
    <row r="68" spans="1:36" s="142" customFormat="1" ht="11.25">
      <c r="A68" s="149"/>
      <c r="B68" s="141"/>
      <c r="C68" s="141"/>
      <c r="D68" s="141"/>
      <c r="E68" s="141"/>
      <c r="F68" s="141"/>
      <c r="G68" s="141"/>
      <c r="H68" s="141"/>
      <c r="I68" s="141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</row>
    <row r="69" spans="1:36" ht="11.25">
      <c r="A69" s="129" t="s">
        <v>517</v>
      </c>
      <c r="B69" s="130"/>
      <c r="C69" s="130"/>
      <c r="D69" s="130"/>
      <c r="E69" s="130"/>
      <c r="F69" s="130"/>
      <c r="G69" s="130"/>
      <c r="H69" s="130"/>
      <c r="I69" s="130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</row>
    <row r="70" spans="1:64" s="137" customFormat="1" ht="11.25">
      <c r="A70" s="167" t="s">
        <v>127</v>
      </c>
      <c r="B70" s="161">
        <v>224.406</v>
      </c>
      <c r="C70" s="161">
        <v>228</v>
      </c>
      <c r="D70" s="161">
        <v>233</v>
      </c>
      <c r="E70" s="161">
        <v>239</v>
      </c>
      <c r="F70" s="161">
        <v>244</v>
      </c>
      <c r="G70" s="161">
        <v>250</v>
      </c>
      <c r="H70" s="158">
        <v>1418.406</v>
      </c>
      <c r="I70" s="134">
        <v>236.40099999999998</v>
      </c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</row>
    <row r="71" spans="1:64" s="137" customFormat="1" ht="11.25">
      <c r="A71" s="167" t="s">
        <v>540</v>
      </c>
      <c r="B71" s="161">
        <v>22</v>
      </c>
      <c r="C71" s="161">
        <v>22</v>
      </c>
      <c r="D71" s="161">
        <v>23</v>
      </c>
      <c r="E71" s="161">
        <v>23</v>
      </c>
      <c r="F71" s="161">
        <v>24</v>
      </c>
      <c r="G71" s="161">
        <v>25</v>
      </c>
      <c r="H71" s="158">
        <v>139</v>
      </c>
      <c r="I71" s="134">
        <v>23.166666666666668</v>
      </c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</row>
    <row r="72" spans="1:64" s="137" customFormat="1" ht="11.25">
      <c r="A72" s="167" t="s">
        <v>541</v>
      </c>
      <c r="B72" s="161">
        <v>32</v>
      </c>
      <c r="C72" s="161">
        <v>33</v>
      </c>
      <c r="D72" s="161">
        <v>33</v>
      </c>
      <c r="E72" s="161">
        <v>34</v>
      </c>
      <c r="F72" s="161">
        <v>35</v>
      </c>
      <c r="G72" s="161">
        <v>36</v>
      </c>
      <c r="H72" s="158">
        <v>203</v>
      </c>
      <c r="I72" s="134">
        <v>33.833333333333336</v>
      </c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</row>
    <row r="73" spans="1:64" s="137" customFormat="1" ht="11.25">
      <c r="A73" s="167" t="s">
        <v>542</v>
      </c>
      <c r="B73" s="161">
        <v>4</v>
      </c>
      <c r="C73" s="161">
        <v>4</v>
      </c>
      <c r="D73" s="161">
        <v>4</v>
      </c>
      <c r="E73" s="161">
        <v>4</v>
      </c>
      <c r="F73" s="161">
        <v>4</v>
      </c>
      <c r="G73" s="161">
        <v>4</v>
      </c>
      <c r="H73" s="158">
        <v>24</v>
      </c>
      <c r="I73" s="134">
        <v>4</v>
      </c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</row>
    <row r="74" spans="1:64" s="137" customFormat="1" ht="11.25">
      <c r="A74" s="167" t="s">
        <v>523</v>
      </c>
      <c r="B74" s="161">
        <v>164.594</v>
      </c>
      <c r="C74" s="161">
        <v>168</v>
      </c>
      <c r="D74" s="161">
        <v>172</v>
      </c>
      <c r="E74" s="161">
        <v>176</v>
      </c>
      <c r="F74" s="161">
        <v>180</v>
      </c>
      <c r="G74" s="161">
        <v>184</v>
      </c>
      <c r="H74" s="158">
        <v>1044.594</v>
      </c>
      <c r="I74" s="134">
        <v>174.09900000000002</v>
      </c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</row>
    <row r="75" spans="1:64" s="137" customFormat="1" ht="11.25">
      <c r="A75" s="137" t="s">
        <v>518</v>
      </c>
      <c r="B75" s="134">
        <v>447</v>
      </c>
      <c r="C75" s="134">
        <v>455</v>
      </c>
      <c r="D75" s="134">
        <v>465</v>
      </c>
      <c r="E75" s="134">
        <v>476</v>
      </c>
      <c r="F75" s="134">
        <v>487</v>
      </c>
      <c r="G75" s="134">
        <v>499</v>
      </c>
      <c r="H75" s="158">
        <v>2829</v>
      </c>
      <c r="I75" s="134">
        <v>471.5</v>
      </c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</row>
    <row r="76" spans="2:64" s="137" customFormat="1" ht="11.25"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</row>
    <row r="77" spans="1:64" s="137" customFormat="1" ht="11.25">
      <c r="A77" s="137" t="s">
        <v>519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</row>
    <row r="78" spans="1:64" s="137" customFormat="1" ht="11.25">
      <c r="A78" s="167" t="s">
        <v>12</v>
      </c>
      <c r="B78" s="161">
        <v>199</v>
      </c>
      <c r="C78" s="161">
        <v>199</v>
      </c>
      <c r="D78" s="161">
        <v>199</v>
      </c>
      <c r="E78" s="161">
        <v>199</v>
      </c>
      <c r="F78" s="161">
        <v>199</v>
      </c>
      <c r="G78" s="161">
        <v>199</v>
      </c>
      <c r="H78" s="158">
        <v>1194</v>
      </c>
      <c r="I78" s="134">
        <v>199</v>
      </c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</row>
    <row r="79" spans="1:64" s="137" customFormat="1" ht="11.25">
      <c r="A79" s="167" t="s">
        <v>139</v>
      </c>
      <c r="B79" s="161">
        <v>26</v>
      </c>
      <c r="C79" s="161">
        <v>26</v>
      </c>
      <c r="D79" s="161">
        <v>26</v>
      </c>
      <c r="E79" s="161">
        <v>26</v>
      </c>
      <c r="F79" s="161">
        <v>26</v>
      </c>
      <c r="G79" s="161">
        <v>26</v>
      </c>
      <c r="H79" s="158">
        <v>156</v>
      </c>
      <c r="I79" s="134">
        <v>26</v>
      </c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</row>
    <row r="80" spans="1:64" s="137" customFormat="1" ht="11.25">
      <c r="A80" s="167" t="s">
        <v>140</v>
      </c>
      <c r="B80" s="161">
        <v>31.568</v>
      </c>
      <c r="C80" s="161">
        <v>32.199</v>
      </c>
      <c r="D80" s="161">
        <v>32.869</v>
      </c>
      <c r="E80" s="161">
        <v>33.609</v>
      </c>
      <c r="F80" s="161">
        <v>34.439</v>
      </c>
      <c r="G80" s="161">
        <v>35.276</v>
      </c>
      <c r="H80" s="158">
        <v>199.96</v>
      </c>
      <c r="I80" s="134">
        <v>33.32666666666667</v>
      </c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</row>
    <row r="81" spans="1:64" s="137" customFormat="1" ht="11.25">
      <c r="A81" s="167" t="s">
        <v>543</v>
      </c>
      <c r="B81" s="161">
        <v>121</v>
      </c>
      <c r="C81" s="161">
        <v>121</v>
      </c>
      <c r="D81" s="161">
        <v>121</v>
      </c>
      <c r="E81" s="161">
        <v>121</v>
      </c>
      <c r="F81" s="161">
        <v>121</v>
      </c>
      <c r="G81" s="161">
        <v>121</v>
      </c>
      <c r="H81" s="158">
        <v>726</v>
      </c>
      <c r="I81" s="134">
        <v>121</v>
      </c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</row>
    <row r="82" spans="1:64" s="137" customFormat="1" ht="11.25">
      <c r="A82" s="167" t="s">
        <v>125</v>
      </c>
      <c r="B82" s="161">
        <v>26.5</v>
      </c>
      <c r="C82" s="161">
        <v>26.5</v>
      </c>
      <c r="D82" s="161">
        <v>26.5</v>
      </c>
      <c r="E82" s="161">
        <v>26.5</v>
      </c>
      <c r="F82" s="161">
        <v>26.5</v>
      </c>
      <c r="G82" s="161">
        <v>26.5</v>
      </c>
      <c r="H82" s="158">
        <v>159</v>
      </c>
      <c r="I82" s="134">
        <v>26.5</v>
      </c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</row>
    <row r="83" spans="1:64" s="137" customFormat="1" ht="11.25">
      <c r="A83" s="167" t="s">
        <v>544</v>
      </c>
      <c r="B83" s="161">
        <v>1</v>
      </c>
      <c r="C83" s="161">
        <v>39</v>
      </c>
      <c r="D83" s="161">
        <v>38</v>
      </c>
      <c r="E83" s="161">
        <v>34</v>
      </c>
      <c r="F83" s="161">
        <v>27</v>
      </c>
      <c r="G83" s="161">
        <v>16</v>
      </c>
      <c r="H83" s="158">
        <v>155</v>
      </c>
      <c r="I83" s="134">
        <v>25.833333333333332</v>
      </c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</row>
    <row r="84" spans="1:64" s="137" customFormat="1" ht="11.25">
      <c r="A84" s="137" t="s">
        <v>520</v>
      </c>
      <c r="B84" s="134">
        <v>405.068</v>
      </c>
      <c r="C84" s="134">
        <v>443.699</v>
      </c>
      <c r="D84" s="134">
        <v>443.369</v>
      </c>
      <c r="E84" s="134">
        <v>440.109</v>
      </c>
      <c r="F84" s="134">
        <v>433.939</v>
      </c>
      <c r="G84" s="134">
        <v>423.776</v>
      </c>
      <c r="H84" s="134">
        <v>2589.96</v>
      </c>
      <c r="I84" s="134">
        <v>431.66</v>
      </c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</row>
    <row r="85" spans="2:64" s="137" customFormat="1" ht="11.25"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</row>
    <row r="86" spans="1:64" s="137" customFormat="1" ht="11.25">
      <c r="A86" s="137" t="s">
        <v>13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</row>
    <row r="87" spans="1:64" s="137" customFormat="1" ht="11.25">
      <c r="A87" s="166" t="s">
        <v>550</v>
      </c>
      <c r="B87" s="162">
        <v>0</v>
      </c>
      <c r="C87" s="161">
        <v>10</v>
      </c>
      <c r="D87" s="161">
        <v>10</v>
      </c>
      <c r="E87" s="161">
        <v>10</v>
      </c>
      <c r="F87" s="161">
        <v>10</v>
      </c>
      <c r="G87" s="161">
        <v>10</v>
      </c>
      <c r="H87" s="158">
        <v>50</v>
      </c>
      <c r="I87" s="134">
        <v>8.333333333333334</v>
      </c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</row>
    <row r="88" spans="1:64" s="137" customFormat="1" ht="11.25">
      <c r="A88" s="137" t="s">
        <v>524</v>
      </c>
      <c r="B88" s="163">
        <v>0</v>
      </c>
      <c r="C88" s="134">
        <v>10</v>
      </c>
      <c r="D88" s="134">
        <v>10</v>
      </c>
      <c r="E88" s="134">
        <v>10</v>
      </c>
      <c r="F88" s="134">
        <v>10</v>
      </c>
      <c r="G88" s="134">
        <v>10</v>
      </c>
      <c r="H88" s="158">
        <v>50</v>
      </c>
      <c r="I88" s="134">
        <v>8.333333333333334</v>
      </c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</row>
    <row r="89" spans="2:64" s="137" customFormat="1" ht="11.25"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</row>
    <row r="90" spans="1:64" s="137" customFormat="1" ht="11.25">
      <c r="A90" s="137" t="s">
        <v>14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</row>
    <row r="91" spans="1:64" s="137" customFormat="1" ht="11.25">
      <c r="A91" s="167" t="s">
        <v>545</v>
      </c>
      <c r="B91" s="162">
        <v>25</v>
      </c>
      <c r="C91" s="161">
        <v>25</v>
      </c>
      <c r="D91" s="161">
        <v>25</v>
      </c>
      <c r="E91" s="161">
        <v>25</v>
      </c>
      <c r="F91" s="161">
        <v>25</v>
      </c>
      <c r="G91" s="161">
        <v>25</v>
      </c>
      <c r="H91" s="158">
        <v>150</v>
      </c>
      <c r="I91" s="134">
        <v>25</v>
      </c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</row>
    <row r="92" spans="1:64" s="137" customFormat="1" ht="11.25">
      <c r="A92" s="167" t="s">
        <v>546</v>
      </c>
      <c r="B92" s="162">
        <v>25</v>
      </c>
      <c r="C92" s="161">
        <v>25</v>
      </c>
      <c r="D92" s="161">
        <v>25</v>
      </c>
      <c r="E92" s="161">
        <v>25</v>
      </c>
      <c r="F92" s="161">
        <v>25</v>
      </c>
      <c r="G92" s="161">
        <v>25</v>
      </c>
      <c r="H92" s="158">
        <v>150</v>
      </c>
      <c r="I92" s="134">
        <v>25</v>
      </c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</row>
    <row r="93" spans="1:64" s="137" customFormat="1" ht="11.25">
      <c r="A93" s="137" t="s">
        <v>525</v>
      </c>
      <c r="B93" s="134">
        <v>50</v>
      </c>
      <c r="C93" s="134">
        <v>50</v>
      </c>
      <c r="D93" s="134">
        <v>50</v>
      </c>
      <c r="E93" s="134">
        <v>50</v>
      </c>
      <c r="F93" s="134">
        <v>50</v>
      </c>
      <c r="G93" s="134">
        <v>50</v>
      </c>
      <c r="H93" s="158">
        <v>300</v>
      </c>
      <c r="I93" s="134">
        <v>50</v>
      </c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</row>
    <row r="94" spans="2:64" s="137" customFormat="1" ht="11.25"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</row>
    <row r="95" spans="1:64" s="137" customFormat="1" ht="11.25">
      <c r="A95" s="144" t="s">
        <v>15</v>
      </c>
      <c r="B95" s="134">
        <v>38392.926310999996</v>
      </c>
      <c r="C95" s="134">
        <v>39536.061847</v>
      </c>
      <c r="D95" s="134">
        <v>40723.824963</v>
      </c>
      <c r="E95" s="134">
        <v>41847.748186</v>
      </c>
      <c r="F95" s="134">
        <v>42956.209782</v>
      </c>
      <c r="G95" s="134">
        <v>43961.55091</v>
      </c>
      <c r="H95" s="134">
        <v>247418.32199899998</v>
      </c>
      <c r="I95" s="134">
        <v>41236.38699983333</v>
      </c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</row>
    <row r="96" spans="1:64" s="137" customFormat="1" ht="11.25" hidden="1">
      <c r="A96" s="145" t="s">
        <v>0</v>
      </c>
      <c r="B96" s="131">
        <v>38438.941</v>
      </c>
      <c r="C96" s="131">
        <v>39461.452558</v>
      </c>
      <c r="D96" s="131">
        <v>40727.700023</v>
      </c>
      <c r="E96" s="131">
        <v>41748.935607</v>
      </c>
      <c r="F96" s="131">
        <v>42959.71812</v>
      </c>
      <c r="G96" s="131">
        <v>43977.325851</v>
      </c>
      <c r="H96" s="131">
        <v>247314.073159</v>
      </c>
      <c r="I96" s="131">
        <v>41219.012</v>
      </c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</row>
    <row r="97" spans="2:64" s="137" customFormat="1" ht="11.25"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</row>
    <row r="98" spans="1:64" s="137" customFormat="1" ht="11.25">
      <c r="A98" s="146" t="s">
        <v>16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</row>
    <row r="99" spans="1:64" s="137" customFormat="1" ht="11.25">
      <c r="A99" s="167" t="s">
        <v>17</v>
      </c>
      <c r="B99" s="162">
        <v>31115.526311</v>
      </c>
      <c r="C99" s="161">
        <v>32101.418847</v>
      </c>
      <c r="D99" s="161">
        <v>33138.565963</v>
      </c>
      <c r="E99" s="161">
        <v>34095.793186</v>
      </c>
      <c r="F99" s="161">
        <v>35015.848782</v>
      </c>
      <c r="G99" s="161">
        <v>35831.41491</v>
      </c>
      <c r="H99" s="158">
        <v>201298.56799900002</v>
      </c>
      <c r="I99" s="134">
        <v>33549.76133316667</v>
      </c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</row>
    <row r="100" spans="1:64" s="137" customFormat="1" ht="11.25">
      <c r="A100" s="167" t="s">
        <v>18</v>
      </c>
      <c r="B100" s="162">
        <v>5936.4</v>
      </c>
      <c r="C100" s="161">
        <v>6055.02</v>
      </c>
      <c r="D100" s="161">
        <v>6180.959</v>
      </c>
      <c r="E100" s="161">
        <v>6320.023</v>
      </c>
      <c r="F100" s="161">
        <v>6476.12</v>
      </c>
      <c r="G100" s="161">
        <v>6633.483</v>
      </c>
      <c r="H100" s="158">
        <v>37602.005000000005</v>
      </c>
      <c r="I100" s="134">
        <v>6267.000833333334</v>
      </c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</row>
    <row r="101" spans="1:64" s="137" customFormat="1" ht="11.25">
      <c r="A101" s="167" t="s">
        <v>511</v>
      </c>
      <c r="B101" s="162">
        <v>0</v>
      </c>
      <c r="C101" s="161">
        <v>0.5</v>
      </c>
      <c r="D101" s="161">
        <v>0.5</v>
      </c>
      <c r="E101" s="161">
        <v>0.5</v>
      </c>
      <c r="F101" s="162">
        <v>0</v>
      </c>
      <c r="G101" s="162">
        <v>0</v>
      </c>
      <c r="H101" s="158">
        <v>1.5</v>
      </c>
      <c r="I101" s="134">
        <v>0.25</v>
      </c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</row>
    <row r="102" spans="1:64" s="137" customFormat="1" ht="11.25">
      <c r="A102" s="167" t="s">
        <v>30</v>
      </c>
      <c r="B102" s="162">
        <v>1341</v>
      </c>
      <c r="C102" s="161">
        <v>1379.123</v>
      </c>
      <c r="D102" s="161">
        <v>1403.8</v>
      </c>
      <c r="E102" s="161">
        <v>1431.432</v>
      </c>
      <c r="F102" s="161">
        <v>1464.241</v>
      </c>
      <c r="G102" s="161">
        <v>1496.653</v>
      </c>
      <c r="H102" s="158">
        <v>8516.249</v>
      </c>
      <c r="I102" s="134">
        <v>1419.3748333333333</v>
      </c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</row>
    <row r="103" spans="1:64" s="137" customFormat="1" ht="11.25">
      <c r="A103" s="167" t="s">
        <v>26</v>
      </c>
      <c r="B103" s="134">
        <v>38392.926311</v>
      </c>
      <c r="C103" s="134">
        <v>39536.061847</v>
      </c>
      <c r="D103" s="134">
        <v>40723.82496300001</v>
      </c>
      <c r="E103" s="134">
        <v>41847.748186000004</v>
      </c>
      <c r="F103" s="134">
        <v>42956.209782000005</v>
      </c>
      <c r="G103" s="134">
        <v>43961.55091</v>
      </c>
      <c r="H103" s="152">
        <v>247418.32199899998</v>
      </c>
      <c r="I103" s="134">
        <v>41236.38699983333</v>
      </c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</row>
    <row r="104" spans="1:64" s="137" customFormat="1" ht="11.25">
      <c r="A104" s="130"/>
      <c r="B104" s="134"/>
      <c r="C104" s="134"/>
      <c r="D104" s="134"/>
      <c r="E104" s="134"/>
      <c r="F104" s="134"/>
      <c r="G104" s="134"/>
      <c r="H104" s="152"/>
      <c r="I104" s="134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</row>
    <row r="105" spans="1:64" s="137" customFormat="1" ht="15">
      <c r="A105" s="169" t="s">
        <v>547</v>
      </c>
      <c r="B105" s="170"/>
      <c r="C105" s="170"/>
      <c r="D105" s="170"/>
      <c r="E105" s="134"/>
      <c r="F105" s="134"/>
      <c r="G105" s="134"/>
      <c r="H105" s="152"/>
      <c r="I105" s="134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</row>
    <row r="106" spans="1:64" s="137" customFormat="1" ht="11.25">
      <c r="A106" s="130"/>
      <c r="B106" s="134"/>
      <c r="C106" s="134"/>
      <c r="D106" s="134"/>
      <c r="E106" s="134"/>
      <c r="F106" s="134"/>
      <c r="G106" s="134"/>
      <c r="H106" s="152"/>
      <c r="I106" s="134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</row>
    <row r="107" spans="2:64" s="137" customFormat="1" ht="11.25"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</row>
    <row r="108" spans="1:64" s="137" customFormat="1" ht="11.25">
      <c r="A108" s="167"/>
      <c r="B108" s="134"/>
      <c r="C108" s="134"/>
      <c r="D108" s="134"/>
      <c r="E108" s="134"/>
      <c r="F108" s="134"/>
      <c r="G108" s="134"/>
      <c r="H108" s="134"/>
      <c r="I108" s="134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</row>
    <row r="109" spans="1:64" s="137" customFormat="1" ht="11.25">
      <c r="A109" s="167"/>
      <c r="B109" s="134"/>
      <c r="C109" s="134"/>
      <c r="D109" s="134"/>
      <c r="E109" s="134"/>
      <c r="F109" s="134"/>
      <c r="G109" s="134"/>
      <c r="H109" s="134"/>
      <c r="I109" s="134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</row>
    <row r="110" spans="1:64" s="137" customFormat="1" ht="11.25">
      <c r="A110" s="167"/>
      <c r="B110" s="134"/>
      <c r="C110" s="134"/>
      <c r="D110" s="134"/>
      <c r="E110" s="134"/>
      <c r="F110" s="134"/>
      <c r="G110" s="134"/>
      <c r="H110" s="134"/>
      <c r="I110" s="134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</row>
    <row r="111" spans="1:64" s="137" customFormat="1" ht="11.25">
      <c r="A111" s="167"/>
      <c r="B111" s="134"/>
      <c r="C111" s="134"/>
      <c r="D111" s="134"/>
      <c r="E111" s="134"/>
      <c r="F111" s="134"/>
      <c r="G111" s="134"/>
      <c r="H111" s="134"/>
      <c r="I111" s="134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</row>
    <row r="112" spans="1:64" s="137" customFormat="1" ht="11.25">
      <c r="A112" s="167"/>
      <c r="B112" s="134"/>
      <c r="C112" s="134"/>
      <c r="D112" s="134"/>
      <c r="E112" s="134"/>
      <c r="F112" s="134"/>
      <c r="G112" s="134"/>
      <c r="H112" s="134"/>
      <c r="I112" s="134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</row>
    <row r="113" spans="1:64" s="137" customFormat="1" ht="11.25">
      <c r="A113" s="167"/>
      <c r="B113" s="134"/>
      <c r="C113" s="134"/>
      <c r="D113" s="134"/>
      <c r="E113" s="134"/>
      <c r="F113" s="134"/>
      <c r="G113" s="134"/>
      <c r="H113" s="134"/>
      <c r="I113" s="134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</row>
    <row r="114" spans="2:64" s="137" customFormat="1" ht="11.25">
      <c r="B114" s="134"/>
      <c r="C114" s="134"/>
      <c r="D114" s="134"/>
      <c r="E114" s="134"/>
      <c r="F114" s="134"/>
      <c r="G114" s="134"/>
      <c r="H114" s="134"/>
      <c r="I114" s="134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</row>
    <row r="115" spans="2:64" s="137" customFormat="1" ht="11.25">
      <c r="B115" s="134"/>
      <c r="C115" s="134"/>
      <c r="D115" s="134"/>
      <c r="E115" s="134"/>
      <c r="F115" s="134"/>
      <c r="G115" s="134"/>
      <c r="H115" s="134"/>
      <c r="I115" s="134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</row>
    <row r="116" spans="1:64" s="137" customFormat="1" ht="11.25">
      <c r="A116" s="136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</row>
    <row r="117" spans="1:64" s="137" customFormat="1" ht="11.25">
      <c r="A117" s="136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</row>
    <row r="118" spans="1:64" s="137" customFormat="1" ht="11.25">
      <c r="A118" s="136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</row>
    <row r="119" spans="2:64" s="137" customFormat="1" ht="11.2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</row>
    <row r="120" spans="2:64" s="137" customFormat="1" ht="11.2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</row>
    <row r="121" spans="2:64" s="137" customFormat="1" ht="11.2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</row>
    <row r="122" spans="2:64" s="137" customFormat="1" ht="11.2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</row>
    <row r="123" spans="2:64" s="137" customFormat="1" ht="11.2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</row>
    <row r="124" spans="2:64" s="137" customFormat="1" ht="11.2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</row>
    <row r="125" spans="2:64" s="137" customFormat="1" ht="11.2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</row>
    <row r="126" spans="2:64" s="137" customFormat="1" ht="11.2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</row>
    <row r="127" spans="2:64" s="137" customFormat="1" ht="11.25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</row>
    <row r="128" spans="2:64" s="137" customFormat="1" ht="11.2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</row>
    <row r="129" spans="2:64" s="137" customFormat="1" ht="11.25"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</row>
    <row r="130" spans="2:64" s="137" customFormat="1" ht="11.25"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</row>
    <row r="131" spans="2:64" s="137" customFormat="1" ht="11.2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</row>
    <row r="132" spans="2:64" s="137" customFormat="1" ht="11.2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</row>
    <row r="133" spans="2:64" s="137" customFormat="1" ht="11.25"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</row>
    <row r="134" spans="2:64" ht="11.25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</row>
    <row r="135" spans="2:64" ht="11.25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</row>
    <row r="136" spans="2:64" ht="11.25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</row>
    <row r="137" spans="2:64" ht="11.25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</row>
    <row r="138" spans="2:64" ht="11.25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</row>
    <row r="139" spans="2:64" ht="11.25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</row>
    <row r="140" spans="2:64" ht="11.25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</row>
    <row r="141" spans="2:64" ht="11.25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</row>
    <row r="142" spans="2:64" ht="11.25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</row>
    <row r="143" spans="2:64" ht="11.25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</row>
    <row r="144" spans="2:64" ht="11.25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</row>
    <row r="145" spans="2:64" ht="11.25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</row>
    <row r="146" spans="2:64" ht="11.25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</row>
    <row r="147" spans="2:64" ht="11.25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</row>
    <row r="148" spans="2:64" ht="11.25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</row>
    <row r="149" spans="2:64" ht="11.25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</row>
    <row r="150" spans="2:64" ht="11.25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</row>
    <row r="151" spans="2:64" ht="11.25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</row>
    <row r="152" spans="2:64" ht="11.25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</row>
    <row r="153" spans="2:64" ht="11.25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</row>
    <row r="154" spans="2:64" ht="11.25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</row>
    <row r="155" spans="2:64" ht="11.25"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</row>
    <row r="156" spans="2:64" ht="11.25"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</row>
    <row r="157" spans="2:64" ht="11.25"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</row>
    <row r="158" spans="2:64" ht="11.25"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</row>
    <row r="159" spans="2:64" ht="11.25"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</row>
    <row r="160" spans="2:64" ht="11.25"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</row>
    <row r="161" spans="2:64" ht="11.25"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</row>
    <row r="162" spans="2:64" ht="11.25"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</row>
    <row r="163" spans="2:64" ht="11.25"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</row>
    <row r="164" spans="2:64" ht="11.25"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</row>
    <row r="165" spans="2:64" ht="11.25"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</row>
    <row r="166" spans="2:64" ht="11.25"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</row>
    <row r="167" spans="2:64" ht="11.25"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</row>
    <row r="168" spans="2:64" ht="11.25"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</row>
    <row r="169" spans="2:64" ht="11.25"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</row>
    <row r="170" spans="2:64" ht="11.25"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</row>
    <row r="171" spans="2:64" ht="11.25"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</row>
    <row r="172" spans="2:64" ht="11.25"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</row>
    <row r="173" spans="2:64" ht="11.25"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</row>
    <row r="174" spans="2:64" ht="11.25"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</row>
    <row r="175" spans="2:64" ht="11.25"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</row>
    <row r="176" spans="2:64" ht="11.25"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</row>
    <row r="177" spans="2:64" ht="11.25"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</row>
    <row r="178" spans="2:64" ht="11.25"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</row>
    <row r="179" spans="2:64" ht="11.25"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</row>
    <row r="180" spans="2:64" ht="11.25"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</row>
    <row r="181" spans="2:64" ht="11.25"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</row>
    <row r="182" spans="2:64" ht="11.25"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</row>
    <row r="183" spans="2:64" ht="11.25"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</row>
    <row r="184" spans="2:64" ht="11.25"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</row>
    <row r="185" spans="2:64" ht="11.25"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</row>
    <row r="186" spans="2:64" ht="11.25"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</row>
    <row r="187" spans="2:64" ht="11.25"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</row>
    <row r="188" spans="2:64" ht="11.25"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</row>
    <row r="189" spans="2:64" ht="11.25"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</row>
    <row r="190" spans="2:64" ht="11.25"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</row>
    <row r="191" spans="2:64" ht="11.25"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</row>
    <row r="192" spans="2:64" ht="11.25"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</row>
    <row r="193" spans="2:64" ht="11.25"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</row>
    <row r="194" spans="2:64" ht="11.25"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</row>
    <row r="195" spans="2:64" ht="11.25"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</row>
    <row r="196" spans="2:64" ht="11.25"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</row>
    <row r="197" spans="2:64" ht="11.25"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</row>
    <row r="198" spans="2:64" ht="11.25"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</row>
    <row r="199" spans="2:64" ht="11.25"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</row>
    <row r="200" spans="2:64" ht="11.25"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</row>
    <row r="201" spans="2:64" ht="11.25"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</row>
    <row r="202" spans="2:64" ht="11.25"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</row>
    <row r="203" spans="2:64" ht="11.25"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</row>
    <row r="204" spans="2:64" ht="11.25"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</row>
    <row r="205" spans="2:64" ht="11.25"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</row>
    <row r="206" spans="2:64" ht="11.25"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</row>
    <row r="207" spans="2:64" ht="11.25"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</row>
    <row r="208" spans="2:64" ht="11.25"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</row>
    <row r="209" spans="2:64" ht="11.25"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</row>
    <row r="210" spans="2:64" ht="11.25"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</row>
    <row r="211" spans="2:64" ht="11.25"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</row>
    <row r="212" spans="2:64" ht="11.25"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</row>
    <row r="213" spans="2:64" ht="11.25"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</row>
    <row r="214" spans="2:64" ht="11.25"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</row>
    <row r="215" spans="2:64" ht="11.25"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</row>
    <row r="216" spans="2:64" ht="11.25"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</row>
    <row r="217" spans="2:64" ht="11.25"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</row>
    <row r="218" spans="2:64" ht="11.25"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</row>
    <row r="219" spans="2:64" ht="11.25"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</row>
    <row r="220" spans="2:64" ht="11.25"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</row>
    <row r="221" spans="2:64" ht="11.25"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</row>
    <row r="222" spans="2:64" ht="11.25"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</row>
    <row r="223" spans="2:64" ht="11.25"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</row>
    <row r="224" spans="2:64" ht="11.25"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</row>
    <row r="225" spans="2:64" ht="11.25"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</row>
    <row r="226" spans="2:64" ht="11.25"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</row>
    <row r="227" spans="2:64" ht="11.25"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</row>
    <row r="228" spans="2:64" ht="11.25"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</row>
    <row r="229" spans="2:64" ht="11.25"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</row>
    <row r="230" spans="2:64" ht="11.25"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</row>
    <row r="231" spans="2:64" ht="11.25"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</row>
    <row r="232" spans="2:64" ht="11.25"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</row>
    <row r="233" spans="2:64" ht="11.25"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</row>
    <row r="234" spans="2:64" ht="11.25"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</row>
    <row r="235" spans="2:64" ht="11.25"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</row>
    <row r="236" spans="2:64" ht="11.25"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</row>
    <row r="237" spans="2:64" ht="11.25"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</row>
    <row r="238" spans="2:64" ht="11.25"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</row>
    <row r="239" spans="2:64" ht="11.25"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</row>
    <row r="240" spans="2:64" ht="11.25"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</row>
    <row r="241" spans="2:64" ht="11.25"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</row>
    <row r="242" spans="2:64" ht="11.25"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</row>
    <row r="243" spans="2:64" ht="11.25"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</row>
    <row r="244" spans="2:64" ht="11.25"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</row>
    <row r="245" spans="2:64" ht="11.25"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</row>
    <row r="246" spans="2:64" ht="11.25"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</row>
    <row r="247" spans="2:64" ht="11.25"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</row>
    <row r="248" spans="2:64" ht="11.25"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</row>
    <row r="249" spans="2:64" ht="11.25"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</row>
    <row r="250" spans="2:64" ht="11.25"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</row>
    <row r="251" spans="2:64" ht="11.25"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</row>
    <row r="252" spans="2:64" ht="11.25"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</row>
    <row r="253" spans="2:64" ht="11.25"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</row>
    <row r="254" spans="2:64" ht="11.25"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</row>
    <row r="255" spans="2:64" ht="11.25"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</row>
    <row r="256" spans="2:64" ht="11.25"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</row>
    <row r="257" spans="2:64" ht="11.25"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</row>
    <row r="258" spans="2:64" ht="11.25"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</row>
    <row r="259" spans="2:64" ht="11.25"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</row>
    <row r="260" spans="2:64" ht="11.25"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</row>
    <row r="261" spans="2:64" ht="11.25"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</row>
    <row r="262" spans="2:64" ht="11.25"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</row>
    <row r="263" spans="2:64" ht="11.25"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</row>
    <row r="264" spans="2:64" ht="11.25"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</row>
    <row r="265" spans="2:64" ht="11.25"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</row>
    <row r="266" spans="2:64" ht="11.25"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</row>
    <row r="267" spans="2:64" ht="11.25"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</row>
    <row r="268" spans="2:64" ht="11.25"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</row>
    <row r="269" spans="2:64" ht="11.25"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</row>
    <row r="270" spans="2:64" ht="11.25"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</row>
    <row r="271" spans="2:64" ht="11.25"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</row>
    <row r="272" spans="2:64" ht="11.25"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</row>
    <row r="273" spans="2:64" ht="11.25"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</row>
    <row r="274" spans="2:64" ht="11.25"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</row>
    <row r="275" spans="2:64" ht="11.25"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</row>
    <row r="276" spans="2:64" ht="11.25"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</row>
    <row r="277" spans="2:64" ht="11.25"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</row>
    <row r="278" spans="2:64" ht="11.25"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</row>
    <row r="279" spans="2:64" ht="11.25"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</row>
    <row r="280" spans="2:64" ht="11.25"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</row>
    <row r="281" spans="2:64" ht="11.25"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</row>
    <row r="282" spans="2:64" ht="11.25"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</row>
    <row r="283" spans="2:64" ht="11.25"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</row>
    <row r="284" spans="2:64" ht="11.25"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</row>
    <row r="285" spans="2:64" ht="11.25"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</row>
    <row r="286" spans="2:64" ht="11.25"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</row>
    <row r="287" spans="2:64" ht="11.25"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</row>
    <row r="288" spans="2:64" ht="11.25"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</row>
    <row r="289" spans="2:64" ht="11.25"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</row>
    <row r="290" spans="2:64" ht="11.25"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</row>
    <row r="291" spans="2:64" ht="11.25"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</row>
    <row r="292" spans="2:64" ht="11.25"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</row>
    <row r="293" spans="2:64" ht="11.25"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</row>
    <row r="294" spans="2:64" ht="11.25"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</row>
    <row r="295" spans="2:64" ht="11.25"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</row>
    <row r="296" spans="2:64" ht="11.25"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</row>
    <row r="297" spans="2:64" ht="11.25"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</row>
    <row r="298" spans="2:64" ht="11.25"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</row>
    <row r="299" spans="2:64" ht="11.25"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</row>
    <row r="300" spans="2:64" ht="11.25"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</row>
    <row r="301" spans="2:64" ht="11.25"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</row>
    <row r="302" spans="2:64" ht="11.25"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</row>
    <row r="303" spans="2:64" ht="11.25"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</row>
    <row r="304" spans="2:64" ht="11.25"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</row>
    <row r="305" spans="2:64" ht="11.25"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</row>
    <row r="306" spans="2:64" ht="11.25"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</row>
    <row r="307" spans="2:64" ht="11.25"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</row>
    <row r="308" spans="2:64" ht="11.25"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</row>
    <row r="309" spans="2:64" ht="11.25"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</row>
    <row r="310" spans="2:64" ht="11.25"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</row>
    <row r="311" spans="2:64" ht="11.25"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</row>
    <row r="312" spans="2:64" ht="11.25"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</row>
    <row r="313" spans="2:64" ht="11.25"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</row>
    <row r="314" spans="2:64" ht="11.25"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</row>
    <row r="315" spans="2:64" ht="11.25"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</row>
    <row r="316" spans="2:64" ht="11.25"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</row>
    <row r="317" spans="2:64" ht="11.25"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</row>
    <row r="318" spans="2:64" ht="11.25"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</row>
    <row r="319" spans="2:64" ht="11.25"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</row>
    <row r="320" spans="2:64" ht="11.25"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</row>
    <row r="321" spans="2:64" ht="11.25"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</row>
    <row r="322" spans="2:64" ht="11.25"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</row>
    <row r="323" spans="2:64" ht="11.25"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</row>
    <row r="324" spans="2:64" ht="11.25"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</row>
    <row r="325" spans="2:64" ht="11.25"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</row>
    <row r="326" spans="2:64" ht="11.25"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</row>
    <row r="327" spans="2:64" ht="11.25"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</row>
    <row r="328" spans="2:64" ht="11.25"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</row>
    <row r="329" spans="2:64" ht="11.25"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</row>
    <row r="330" spans="2:64" ht="11.25"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</row>
    <row r="331" spans="2:64" ht="11.25"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</row>
    <row r="332" spans="2:64" ht="11.25"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</row>
    <row r="333" spans="2:64" ht="11.25"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</row>
    <row r="334" spans="2:64" ht="11.25"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</row>
    <row r="335" spans="2:64" ht="11.25"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</row>
    <row r="336" spans="2:64" ht="11.25"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</row>
    <row r="337" spans="2:64" ht="11.25"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</row>
    <row r="338" spans="2:64" ht="11.25"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</row>
    <row r="339" spans="2:64" ht="11.25"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</row>
    <row r="340" spans="2:64" ht="11.25"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</row>
    <row r="341" spans="2:64" ht="11.25"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</row>
    <row r="342" spans="2:64" ht="11.25"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</row>
    <row r="343" spans="2:64" ht="11.25"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</row>
    <row r="344" spans="2:64" ht="11.25"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</row>
    <row r="345" spans="2:64" ht="11.25"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</row>
    <row r="346" spans="2:64" ht="11.25"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</row>
    <row r="347" spans="2:64" ht="11.25"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</row>
    <row r="348" spans="2:64" ht="11.25"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</row>
    <row r="349" spans="2:64" ht="11.25"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</row>
    <row r="350" spans="2:64" ht="11.25"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</row>
    <row r="351" spans="2:64" ht="11.25"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</row>
    <row r="352" spans="2:64" ht="11.25"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</row>
    <row r="353" spans="2:64" ht="11.25"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</row>
    <row r="354" spans="2:64" ht="11.25"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</row>
    <row r="355" spans="2:64" ht="11.25"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</row>
    <row r="356" spans="2:64" ht="11.25"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</row>
    <row r="357" spans="2:64" ht="11.25"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</row>
    <row r="358" spans="2:64" ht="11.25"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</row>
    <row r="359" spans="2:64" ht="11.25"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</row>
    <row r="360" spans="2:64" ht="11.25"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</row>
    <row r="361" spans="2:64" ht="11.25"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</row>
    <row r="362" spans="2:64" ht="11.25"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</row>
    <row r="363" spans="2:64" ht="11.25"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</row>
    <row r="364" spans="2:64" ht="11.25"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</row>
    <row r="365" spans="2:64" ht="11.25"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</row>
    <row r="366" spans="2:64" ht="11.25"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</row>
    <row r="367" spans="2:64" ht="11.25"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</row>
    <row r="368" spans="2:64" ht="11.25"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</row>
    <row r="369" spans="2:64" ht="11.25"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</row>
    <row r="370" spans="2:64" ht="11.25"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</row>
    <row r="371" spans="2:64" ht="11.25"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</row>
    <row r="372" spans="2:64" ht="11.25"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</row>
    <row r="373" spans="2:64" ht="11.25"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</row>
    <row r="374" spans="2:64" ht="11.25"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</row>
    <row r="375" spans="2:64" ht="11.25"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</row>
    <row r="376" spans="2:64" ht="11.25"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</row>
    <row r="377" spans="2:64" ht="11.25"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</row>
    <row r="378" spans="2:64" ht="11.25"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</row>
    <row r="379" spans="2:64" ht="11.25"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</row>
    <row r="380" spans="2:64" ht="11.25"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</row>
    <row r="381" spans="2:64" ht="11.25"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</row>
    <row r="382" spans="2:64" ht="11.25"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</row>
    <row r="383" spans="2:64" ht="11.25"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</row>
    <row r="384" spans="2:64" ht="11.25"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</row>
    <row r="385" spans="2:64" ht="11.25"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</row>
    <row r="386" spans="2:64" ht="11.25"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</row>
    <row r="387" spans="2:64" ht="11.25"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</row>
    <row r="388" spans="2:64" ht="11.25"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</row>
    <row r="389" spans="2:64" ht="11.25"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</row>
    <row r="390" spans="2:64" ht="11.25"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</row>
    <row r="391" spans="2:64" ht="11.25"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</row>
    <row r="392" spans="2:64" ht="11.25"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</row>
    <row r="393" spans="2:64" ht="11.25"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</row>
    <row r="394" spans="2:64" ht="11.25"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</row>
    <row r="395" spans="2:64" ht="11.25"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</row>
    <row r="396" spans="2:64" ht="11.25"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</row>
    <row r="397" spans="2:64" ht="11.25"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</row>
    <row r="398" spans="2:64" ht="11.25"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</row>
    <row r="399" spans="2:64" ht="11.25"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</row>
    <row r="400" spans="2:64" ht="11.25"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</row>
    <row r="401" spans="2:64" ht="11.25"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</row>
    <row r="402" spans="2:64" ht="11.25"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</row>
    <row r="403" spans="2:64" ht="11.25"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</row>
    <row r="404" spans="2:64" ht="11.25"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</row>
    <row r="405" spans="2:64" ht="11.25"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</row>
    <row r="406" spans="2:64" ht="11.25"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</row>
    <row r="407" spans="2:64" ht="11.25"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</row>
    <row r="408" spans="2:64" ht="11.25"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</row>
    <row r="409" spans="2:64" ht="11.25"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</row>
    <row r="410" spans="2:64" ht="11.25"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</row>
    <row r="411" spans="2:64" ht="11.25"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</row>
    <row r="412" spans="2:64" ht="11.25"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</row>
    <row r="413" spans="2:64" ht="11.25"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</row>
    <row r="414" spans="2:64" ht="11.25"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</row>
    <row r="415" spans="2:64" ht="11.25"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</row>
    <row r="416" spans="2:64" ht="11.25"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</row>
    <row r="417" spans="2:64" ht="11.25"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</row>
    <row r="418" spans="2:64" ht="11.25"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</row>
    <row r="419" spans="2:64" ht="11.25"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</row>
    <row r="420" spans="2:64" ht="11.25"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</row>
    <row r="421" spans="2:64" ht="11.25"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</row>
    <row r="422" spans="2:64" ht="11.25"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</row>
    <row r="423" spans="2:64" ht="11.25"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</row>
    <row r="424" spans="2:64" ht="11.25"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</row>
    <row r="425" spans="2:64" ht="11.25"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</row>
    <row r="426" spans="2:64" ht="11.25"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</row>
    <row r="427" spans="2:64" ht="11.25"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</row>
    <row r="428" spans="2:64" ht="11.25"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</row>
    <row r="429" spans="2:64" ht="11.25"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</row>
    <row r="430" spans="2:64" ht="11.25"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</row>
    <row r="431" spans="2:64" ht="11.25"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</row>
    <row r="432" spans="2:64" ht="11.25"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</row>
    <row r="433" spans="2:64" ht="11.25"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</row>
    <row r="434" spans="2:64" ht="11.25"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</row>
    <row r="435" spans="2:64" ht="11.25"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</row>
    <row r="436" spans="2:64" ht="11.25"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</row>
    <row r="437" spans="2:64" ht="11.25"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</row>
    <row r="438" spans="2:64" ht="11.25"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</row>
    <row r="439" spans="2:64" ht="11.25"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</row>
    <row r="440" spans="2:64" ht="11.25"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</row>
    <row r="441" spans="2:64" ht="11.25"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</row>
    <row r="442" spans="2:64" ht="11.25"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</row>
    <row r="443" spans="2:64" ht="11.25"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</row>
    <row r="444" spans="2:64" ht="11.25"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</row>
    <row r="445" spans="2:64" ht="11.25"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</row>
    <row r="446" spans="2:64" ht="11.25"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</row>
    <row r="447" spans="2:64" ht="11.25"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</row>
    <row r="448" spans="2:64" ht="11.25"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</row>
    <row r="449" spans="2:64" ht="11.25"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</row>
    <row r="450" spans="2:64" ht="11.25"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</row>
    <row r="451" spans="2:64" ht="11.25"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</row>
  </sheetData>
  <mergeCells count="2">
    <mergeCell ref="A105:D105"/>
    <mergeCell ref="A1:I1"/>
  </mergeCells>
  <printOptions horizontalCentered="1"/>
  <pageMargins left="0.5" right="0.5" top="0.5" bottom="0.5" header="0" footer="0"/>
  <pageSetup fitToHeight="0" fitToWidth="1" horizontalDpi="600" verticalDpi="600" orientation="landscape" scale="92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E261"/>
  <sheetViews>
    <sheetView defaultGridColor="0" zoomScale="87" zoomScaleNormal="87" colorId="22" workbookViewId="0" topLeftCell="A1">
      <selection activeCell="B2" sqref="B2"/>
    </sheetView>
  </sheetViews>
  <sheetFormatPr defaultColWidth="9.77734375" defaultRowHeight="15"/>
  <cols>
    <col min="2" max="7" width="2.77734375" style="0" customWidth="1"/>
    <col min="8" max="8" width="12.77734375" style="0" customWidth="1"/>
    <col min="9" max="10" width="2.77734375" style="0" customWidth="1"/>
    <col min="11" max="11" width="5.77734375" style="0" customWidth="1"/>
    <col min="12" max="12" width="54.77734375" style="0" customWidth="1"/>
    <col min="13" max="13" width="1.77734375" style="0" customWidth="1"/>
    <col min="14" max="14" width="14.77734375" style="0" customWidth="1"/>
    <col min="15" max="15" width="1.77734375" style="0" customWidth="1"/>
    <col min="16" max="16" width="14.77734375" style="0" customWidth="1"/>
    <col min="17" max="17" width="1.77734375" style="0" customWidth="1"/>
    <col min="18" max="18" width="14.77734375" style="0" customWidth="1"/>
    <col min="19" max="19" width="1.77734375" style="0" customWidth="1"/>
    <col min="20" max="20" width="14.77734375" style="0" customWidth="1"/>
    <col min="21" max="21" width="1.77734375" style="0" customWidth="1"/>
    <col min="22" max="22" width="14.77734375" style="0" customWidth="1"/>
    <col min="23" max="23" width="1.77734375" style="0" customWidth="1"/>
    <col min="24" max="24" width="14.77734375" style="0" customWidth="1"/>
    <col min="25" max="25" width="1.77734375" style="0" customWidth="1"/>
    <col min="26" max="26" width="15.77734375" style="0" customWidth="1"/>
    <col min="27" max="27" width="1.77734375" style="0" customWidth="1"/>
    <col min="28" max="28" width="14.77734375" style="0" customWidth="1"/>
    <col min="29" max="29" width="1.77734375" style="0" customWidth="1"/>
    <col min="30" max="30" width="10.77734375" style="0" customWidth="1"/>
  </cols>
  <sheetData>
    <row r="1" spans="1:31" ht="15">
      <c r="A1" s="33"/>
      <c r="B1" s="4" t="s">
        <v>509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1"/>
      <c r="AB1" s="31"/>
      <c r="AC1" s="1"/>
      <c r="AD1" s="48">
        <v>36770</v>
      </c>
      <c r="AE1" s="1"/>
    </row>
    <row r="2" spans="1:31" ht="15">
      <c r="A2" s="1"/>
      <c r="B2" s="4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1"/>
      <c r="AB2" s="31"/>
      <c r="AC2" s="1"/>
      <c r="AD2" s="49">
        <v>0.6666666666666666</v>
      </c>
      <c r="AE2" s="1"/>
    </row>
    <row r="3" spans="1:31" ht="15.75">
      <c r="A3" s="1"/>
      <c r="B3" s="6" t="s">
        <v>169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2"/>
      <c r="AD3" s="32"/>
      <c r="AE3" s="1"/>
    </row>
    <row r="4" spans="1:31" ht="15.75">
      <c r="A4" s="1"/>
      <c r="B4" s="6" t="s">
        <v>170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32"/>
      <c r="AD4" s="32"/>
      <c r="AE4" s="1"/>
    </row>
    <row r="5" spans="1:31" ht="15.75">
      <c r="A5" s="1"/>
      <c r="B5" s="50" t="s">
        <v>171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32"/>
      <c r="AD5" s="32"/>
      <c r="AE5" s="1"/>
    </row>
    <row r="6" spans="1:31" ht="15.75">
      <c r="A6" s="1"/>
      <c r="B6" s="6" t="s">
        <v>434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32"/>
      <c r="AD6" s="32"/>
      <c r="AE6" s="1"/>
    </row>
    <row r="7" spans="1:3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3" t="s">
        <v>40</v>
      </c>
      <c r="O8" s="1"/>
      <c r="P8" s="23" t="s">
        <v>41</v>
      </c>
      <c r="Q8" s="1"/>
      <c r="R8" s="23" t="s">
        <v>42</v>
      </c>
      <c r="S8" s="1"/>
      <c r="T8" s="23" t="s">
        <v>43</v>
      </c>
      <c r="U8" s="1"/>
      <c r="V8" s="23" t="s">
        <v>44</v>
      </c>
      <c r="W8" s="1"/>
      <c r="X8" s="23" t="s">
        <v>45</v>
      </c>
      <c r="Y8" s="24"/>
      <c r="Z8" s="1"/>
      <c r="AA8" s="24"/>
      <c r="AB8" s="1"/>
      <c r="AC8" s="1"/>
      <c r="AD8" s="97" t="s">
        <v>435</v>
      </c>
      <c r="AE8" s="1"/>
    </row>
    <row r="9" spans="1:3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 t="s">
        <v>436</v>
      </c>
      <c r="O9" s="1"/>
      <c r="P9" s="7" t="s">
        <v>436</v>
      </c>
      <c r="Q9" s="1"/>
      <c r="R9" s="7" t="s">
        <v>436</v>
      </c>
      <c r="S9" s="1"/>
      <c r="T9" s="7" t="s">
        <v>436</v>
      </c>
      <c r="U9" s="1"/>
      <c r="V9" s="7" t="s">
        <v>437</v>
      </c>
      <c r="W9" s="1"/>
      <c r="X9" s="7" t="s">
        <v>437</v>
      </c>
      <c r="Y9" s="24"/>
      <c r="Z9" s="7" t="s">
        <v>26</v>
      </c>
      <c r="AA9" s="24"/>
      <c r="AB9" s="7" t="s">
        <v>27</v>
      </c>
      <c r="AC9" s="1"/>
      <c r="AD9" s="51" t="s">
        <v>438</v>
      </c>
      <c r="AE9" s="1"/>
    </row>
    <row r="10" spans="1:31" ht="15.75">
      <c r="A10" s="11"/>
      <c r="B10" s="6" t="s">
        <v>439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>
      <c r="A11" s="11"/>
      <c r="B11" s="24" t="s">
        <v>440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33"/>
      <c r="AB11" s="10"/>
      <c r="AC11" s="1"/>
      <c r="AD11" s="1"/>
      <c r="AE11" s="1"/>
    </row>
    <row r="12" spans="1:31" ht="15">
      <c r="A12" s="98"/>
      <c r="B12" s="40" t="s">
        <v>173</v>
      </c>
      <c r="C12" s="99" t="s">
        <v>174</v>
      </c>
      <c r="D12" s="99"/>
      <c r="E12" s="99"/>
      <c r="F12" s="99"/>
      <c r="G12" s="16"/>
      <c r="H12" s="84" t="s">
        <v>441</v>
      </c>
      <c r="I12" s="1"/>
      <c r="J12" s="16" t="s">
        <v>47</v>
      </c>
      <c r="K12" s="1"/>
      <c r="L12" s="1"/>
      <c r="M12" s="1"/>
      <c r="N12" s="87">
        <v>3427341000</v>
      </c>
      <c r="O12" s="87"/>
      <c r="P12" s="87">
        <v>3957103000</v>
      </c>
      <c r="Q12" s="87"/>
      <c r="R12" s="87">
        <v>3994524000</v>
      </c>
      <c r="S12" s="87"/>
      <c r="T12" s="87">
        <v>4073322000</v>
      </c>
      <c r="U12" s="87"/>
      <c r="V12" s="87">
        <v>4139630000</v>
      </c>
      <c r="W12" s="87"/>
      <c r="X12" s="87">
        <v>4217635000</v>
      </c>
      <c r="Y12" s="33"/>
      <c r="Z12" s="33">
        <f aca="true" t="shared" si="0" ref="Z12:Z21">SUM(N12:X12)</f>
        <v>23809555000</v>
      </c>
      <c r="AA12" s="33"/>
      <c r="AB12" s="33">
        <f aca="true" t="shared" si="1" ref="AB12:AB21">ROUND(Z12/6,4)</f>
        <v>3968259166.6667</v>
      </c>
      <c r="AC12" s="1"/>
      <c r="AD12" s="11" t="s">
        <v>175</v>
      </c>
      <c r="AE12" s="1"/>
    </row>
    <row r="13" spans="1:31" ht="15">
      <c r="A13" s="98"/>
      <c r="B13" s="40" t="s">
        <v>173</v>
      </c>
      <c r="C13" s="99" t="s">
        <v>177</v>
      </c>
      <c r="D13" s="99"/>
      <c r="E13" s="99"/>
      <c r="F13" s="99"/>
      <c r="G13" s="16"/>
      <c r="H13" s="84" t="s">
        <v>442</v>
      </c>
      <c r="I13" s="1"/>
      <c r="J13" s="16" t="s">
        <v>48</v>
      </c>
      <c r="K13" s="1"/>
      <c r="L13" s="1"/>
      <c r="M13" s="1"/>
      <c r="N13" s="87">
        <v>4112480000</v>
      </c>
      <c r="O13" s="87"/>
      <c r="P13" s="87">
        <v>4748523000</v>
      </c>
      <c r="Q13" s="87"/>
      <c r="R13" s="87">
        <v>4793429000</v>
      </c>
      <c r="S13" s="87"/>
      <c r="T13" s="87">
        <v>4887986000</v>
      </c>
      <c r="U13" s="87"/>
      <c r="V13" s="87">
        <v>4967556000</v>
      </c>
      <c r="W13" s="87"/>
      <c r="X13" s="87">
        <v>5061162000</v>
      </c>
      <c r="Y13" s="33"/>
      <c r="Z13" s="33">
        <f t="shared" si="0"/>
        <v>28571136000</v>
      </c>
      <c r="AA13" s="33"/>
      <c r="AB13" s="33">
        <f t="shared" si="1"/>
        <v>4761856000</v>
      </c>
      <c r="AC13" s="1"/>
      <c r="AD13" s="11" t="s">
        <v>175</v>
      </c>
      <c r="AE13" s="1"/>
    </row>
    <row r="14" spans="1:31" ht="15">
      <c r="A14" s="98"/>
      <c r="B14" s="40" t="s">
        <v>173</v>
      </c>
      <c r="C14" s="99" t="s">
        <v>178</v>
      </c>
      <c r="D14" s="99"/>
      <c r="E14" s="99"/>
      <c r="F14" s="99"/>
      <c r="G14" s="16"/>
      <c r="H14" s="84" t="s">
        <v>443</v>
      </c>
      <c r="I14" s="1"/>
      <c r="J14" s="16" t="s">
        <v>49</v>
      </c>
      <c r="K14" s="1"/>
      <c r="L14" s="1"/>
      <c r="M14" s="1"/>
      <c r="N14" s="87">
        <v>2941454000</v>
      </c>
      <c r="O14" s="87"/>
      <c r="P14" s="87">
        <v>3395354000</v>
      </c>
      <c r="Q14" s="87"/>
      <c r="R14" s="87">
        <v>3427472000</v>
      </c>
      <c r="S14" s="87"/>
      <c r="T14" s="87">
        <v>3495104000</v>
      </c>
      <c r="U14" s="87"/>
      <c r="V14" s="87">
        <v>3552016000</v>
      </c>
      <c r="W14" s="87"/>
      <c r="X14" s="87">
        <v>3618966000</v>
      </c>
      <c r="Y14" s="33"/>
      <c r="Z14" s="33">
        <f t="shared" si="0"/>
        <v>20430366000</v>
      </c>
      <c r="AA14" s="33"/>
      <c r="AB14" s="33">
        <f t="shared" si="1"/>
        <v>3405061000</v>
      </c>
      <c r="AC14" s="1"/>
      <c r="AD14" s="11" t="s">
        <v>175</v>
      </c>
      <c r="AE14" s="1"/>
    </row>
    <row r="15" spans="1:31" ht="15">
      <c r="A15" s="98"/>
      <c r="B15" s="40" t="s">
        <v>173</v>
      </c>
      <c r="C15" s="99" t="s">
        <v>179</v>
      </c>
      <c r="D15" s="99"/>
      <c r="E15" s="99"/>
      <c r="F15" s="99"/>
      <c r="G15" s="16"/>
      <c r="H15" s="84" t="s">
        <v>444</v>
      </c>
      <c r="I15" s="1"/>
      <c r="J15" s="16" t="s">
        <v>50</v>
      </c>
      <c r="K15" s="1"/>
      <c r="L15" s="1"/>
      <c r="M15" s="1"/>
      <c r="N15" s="87">
        <v>4797620000</v>
      </c>
      <c r="O15" s="87"/>
      <c r="P15" s="87">
        <v>5539944000</v>
      </c>
      <c r="Q15" s="87"/>
      <c r="R15" s="87">
        <v>5592333000</v>
      </c>
      <c r="S15" s="87"/>
      <c r="T15" s="87">
        <v>5702651000</v>
      </c>
      <c r="U15" s="87"/>
      <c r="V15" s="87">
        <v>5795482000</v>
      </c>
      <c r="W15" s="87"/>
      <c r="X15" s="87">
        <v>5904689000</v>
      </c>
      <c r="Y15" s="33"/>
      <c r="Z15" s="33">
        <f t="shared" si="0"/>
        <v>33332719000</v>
      </c>
      <c r="AA15" s="33"/>
      <c r="AB15" s="33">
        <f t="shared" si="1"/>
        <v>5555453166.6667</v>
      </c>
      <c r="AC15" s="1"/>
      <c r="AD15" s="11" t="s">
        <v>175</v>
      </c>
      <c r="AE15" s="1"/>
    </row>
    <row r="16" spans="1:31" ht="15">
      <c r="A16" s="98"/>
      <c r="B16" s="40" t="s">
        <v>173</v>
      </c>
      <c r="C16" s="99" t="s">
        <v>180</v>
      </c>
      <c r="D16" s="99"/>
      <c r="E16" s="99"/>
      <c r="F16" s="99"/>
      <c r="G16" s="16"/>
      <c r="H16" s="84" t="s">
        <v>445</v>
      </c>
      <c r="I16" s="1"/>
      <c r="J16" s="16" t="s">
        <v>51</v>
      </c>
      <c r="K16" s="1"/>
      <c r="L16" s="1"/>
      <c r="M16" s="1"/>
      <c r="N16" s="87">
        <v>1192619000</v>
      </c>
      <c r="O16" s="87"/>
      <c r="P16" s="87">
        <v>1345415000</v>
      </c>
      <c r="Q16" s="87"/>
      <c r="R16" s="87">
        <v>1358138000</v>
      </c>
      <c r="S16" s="87"/>
      <c r="T16" s="87">
        <v>1384930000</v>
      </c>
      <c r="U16" s="87"/>
      <c r="V16" s="87">
        <v>1407474000</v>
      </c>
      <c r="W16" s="87"/>
      <c r="X16" s="87">
        <v>1433996000</v>
      </c>
      <c r="Y16" s="33"/>
      <c r="Z16" s="33">
        <f t="shared" si="0"/>
        <v>8122572000</v>
      </c>
      <c r="AA16" s="33"/>
      <c r="AB16" s="33">
        <f t="shared" si="1"/>
        <v>1353762000</v>
      </c>
      <c r="AC16" s="1"/>
      <c r="AD16" s="11" t="s">
        <v>175</v>
      </c>
      <c r="AE16" s="1"/>
    </row>
    <row r="17" spans="1:31" ht="15">
      <c r="A17" s="98"/>
      <c r="B17" s="40" t="s">
        <v>173</v>
      </c>
      <c r="C17" s="99" t="s">
        <v>181</v>
      </c>
      <c r="D17" s="99"/>
      <c r="E17" s="99"/>
      <c r="F17" s="99"/>
      <c r="G17" s="16"/>
      <c r="H17" s="84" t="s">
        <v>335</v>
      </c>
      <c r="I17" s="1"/>
      <c r="J17" s="16" t="s">
        <v>182</v>
      </c>
      <c r="K17" s="1"/>
      <c r="L17" s="1"/>
      <c r="M17" s="1"/>
      <c r="N17" s="87">
        <v>0</v>
      </c>
      <c r="O17" s="87"/>
      <c r="P17" s="87">
        <v>450000000</v>
      </c>
      <c r="Q17" s="87"/>
      <c r="R17" s="87">
        <v>450000000</v>
      </c>
      <c r="S17" s="87"/>
      <c r="T17" s="87">
        <v>450000000</v>
      </c>
      <c r="U17" s="87"/>
      <c r="V17" s="87">
        <v>450000000</v>
      </c>
      <c r="W17" s="87"/>
      <c r="X17" s="87">
        <v>450000000</v>
      </c>
      <c r="Y17" s="33"/>
      <c r="Z17" s="33">
        <f t="shared" si="0"/>
        <v>2250000000</v>
      </c>
      <c r="AA17" s="33"/>
      <c r="AB17" s="33">
        <f t="shared" si="1"/>
        <v>375000000</v>
      </c>
      <c r="AC17" s="1"/>
      <c r="AD17" s="11" t="s">
        <v>175</v>
      </c>
      <c r="AE17" s="1"/>
    </row>
    <row r="18" spans="1:31" ht="15">
      <c r="A18" s="98"/>
      <c r="B18" s="40" t="s">
        <v>173</v>
      </c>
      <c r="C18" s="99" t="s">
        <v>183</v>
      </c>
      <c r="D18" s="99"/>
      <c r="E18" s="99"/>
      <c r="F18" s="99"/>
      <c r="G18" s="16"/>
      <c r="H18" s="84" t="s">
        <v>446</v>
      </c>
      <c r="I18" s="1"/>
      <c r="J18" s="16" t="s">
        <v>53</v>
      </c>
      <c r="K18" s="1"/>
      <c r="L18" s="1"/>
      <c r="M18" s="1"/>
      <c r="N18" s="87">
        <v>30000000</v>
      </c>
      <c r="O18" s="87"/>
      <c r="P18" s="87">
        <v>40000000</v>
      </c>
      <c r="Q18" s="87"/>
      <c r="R18" s="87">
        <v>50000000</v>
      </c>
      <c r="S18" s="87"/>
      <c r="T18" s="87">
        <v>50000000</v>
      </c>
      <c r="U18" s="87"/>
      <c r="V18" s="87">
        <v>50000000</v>
      </c>
      <c r="W18" s="87"/>
      <c r="X18" s="87">
        <v>50000000</v>
      </c>
      <c r="Y18" s="33"/>
      <c r="Z18" s="33">
        <f t="shared" si="0"/>
        <v>270000000</v>
      </c>
      <c r="AA18" s="33"/>
      <c r="AB18" s="33">
        <f t="shared" si="1"/>
        <v>45000000</v>
      </c>
      <c r="AC18" s="1"/>
      <c r="AD18" s="11" t="s">
        <v>175</v>
      </c>
      <c r="AE18" s="1"/>
    </row>
    <row r="19" spans="1:31" ht="15">
      <c r="A19" s="98"/>
      <c r="B19" s="40" t="s">
        <v>173</v>
      </c>
      <c r="C19" s="99" t="s">
        <v>200</v>
      </c>
      <c r="D19" s="99"/>
      <c r="E19" s="99"/>
      <c r="F19" s="99"/>
      <c r="G19" s="16"/>
      <c r="H19" s="84" t="s">
        <v>447</v>
      </c>
      <c r="I19" s="1"/>
      <c r="J19" s="16" t="s">
        <v>70</v>
      </c>
      <c r="K19" s="1"/>
      <c r="L19" s="1"/>
      <c r="M19" s="1"/>
      <c r="N19" s="87">
        <v>5466569779</v>
      </c>
      <c r="O19" s="87"/>
      <c r="P19" s="87">
        <v>6483767737</v>
      </c>
      <c r="Q19" s="100"/>
      <c r="R19" s="87">
        <f>6816649431+4862207</f>
        <v>6821511638</v>
      </c>
      <c r="S19" s="87"/>
      <c r="T19" s="87">
        <v>6570467940</v>
      </c>
      <c r="U19" s="87"/>
      <c r="V19" s="87">
        <v>6674014364</v>
      </c>
      <c r="W19" s="87"/>
      <c r="X19" s="87">
        <f>6679972847+133384722</f>
        <v>6813357569</v>
      </c>
      <c r="Y19" s="33"/>
      <c r="Z19" s="33">
        <f t="shared" si="0"/>
        <v>38829689027</v>
      </c>
      <c r="AA19" s="33"/>
      <c r="AB19" s="33">
        <f t="shared" si="1"/>
        <v>6471614837.8333</v>
      </c>
      <c r="AC19" s="1"/>
      <c r="AD19" s="11" t="s">
        <v>175</v>
      </c>
      <c r="AE19" s="1"/>
    </row>
    <row r="20" spans="1:31" ht="15">
      <c r="A20" s="98"/>
      <c r="B20" s="40"/>
      <c r="C20" s="99" t="s">
        <v>298</v>
      </c>
      <c r="D20" s="99"/>
      <c r="E20" s="99"/>
      <c r="F20" s="99"/>
      <c r="G20" s="16"/>
      <c r="H20" s="84" t="s">
        <v>448</v>
      </c>
      <c r="I20" s="1"/>
      <c r="J20" s="16" t="s">
        <v>449</v>
      </c>
      <c r="K20" s="1"/>
      <c r="L20" s="1"/>
      <c r="M20" s="1"/>
      <c r="N20" s="87">
        <v>55000000</v>
      </c>
      <c r="O20" s="87"/>
      <c r="P20" s="87">
        <v>65000000</v>
      </c>
      <c r="Q20" s="87"/>
      <c r="R20" s="87">
        <v>80000000</v>
      </c>
      <c r="S20" s="87"/>
      <c r="T20" s="87">
        <v>90000000</v>
      </c>
      <c r="U20" s="87"/>
      <c r="V20" s="87">
        <v>100000000</v>
      </c>
      <c r="W20" s="87"/>
      <c r="X20" s="87">
        <v>110000000</v>
      </c>
      <c r="Y20" s="33"/>
      <c r="Z20" s="33">
        <f t="shared" si="0"/>
        <v>500000000</v>
      </c>
      <c r="AA20" s="33"/>
      <c r="AB20" s="33">
        <f t="shared" si="1"/>
        <v>83333333.3333</v>
      </c>
      <c r="AC20" s="33"/>
      <c r="AD20" s="101" t="s">
        <v>175</v>
      </c>
      <c r="AE20" s="1"/>
    </row>
    <row r="21" spans="1:31" ht="15">
      <c r="A21" s="98"/>
      <c r="B21" s="40"/>
      <c r="C21" s="99" t="s">
        <v>201</v>
      </c>
      <c r="D21" s="99"/>
      <c r="E21" s="99"/>
      <c r="F21" s="99"/>
      <c r="G21" s="36"/>
      <c r="H21" s="84" t="s">
        <v>450</v>
      </c>
      <c r="I21" s="1"/>
      <c r="J21" s="16" t="s">
        <v>71</v>
      </c>
      <c r="K21" s="1"/>
      <c r="L21" s="1"/>
      <c r="M21" s="1"/>
      <c r="N21" s="87">
        <v>0</v>
      </c>
      <c r="O21" s="87"/>
      <c r="P21" s="87">
        <v>0</v>
      </c>
      <c r="Q21" s="87"/>
      <c r="R21" s="87">
        <v>1456350000</v>
      </c>
      <c r="S21" s="87"/>
      <c r="T21" s="87">
        <v>3058000000</v>
      </c>
      <c r="U21" s="87"/>
      <c r="V21" s="102">
        <v>4543000000</v>
      </c>
      <c r="W21" s="87"/>
      <c r="X21" s="102">
        <v>3624000000</v>
      </c>
      <c r="Y21" s="33"/>
      <c r="Z21" s="33">
        <f t="shared" si="0"/>
        <v>12681350000</v>
      </c>
      <c r="AA21" s="33"/>
      <c r="AB21" s="33">
        <f t="shared" si="1"/>
        <v>2113558333.3333</v>
      </c>
      <c r="AC21" s="33"/>
      <c r="AD21" s="11" t="s">
        <v>175</v>
      </c>
      <c r="AE21" s="1"/>
    </row>
    <row r="22" spans="1:31" ht="15">
      <c r="A22" s="98"/>
      <c r="B22" s="1"/>
      <c r="C22" s="16"/>
      <c r="D22" s="16"/>
      <c r="E22" s="16"/>
      <c r="F22" s="16"/>
      <c r="G22" s="16"/>
      <c r="H22" s="16"/>
      <c r="I22" s="1"/>
      <c r="J22" s="16"/>
      <c r="K22" s="1"/>
      <c r="L22" s="1"/>
      <c r="M22" s="1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33"/>
      <c r="Z22" s="33"/>
      <c r="AA22" s="33"/>
      <c r="AB22" s="33"/>
      <c r="AC22" s="33"/>
      <c r="AD22" s="11"/>
      <c r="AE22" s="1"/>
    </row>
    <row r="23" spans="1:31" ht="15.75">
      <c r="A23" s="98"/>
      <c r="B23" s="1"/>
      <c r="C23" s="16"/>
      <c r="D23" s="16"/>
      <c r="E23" s="16"/>
      <c r="F23" s="16"/>
      <c r="G23" s="16"/>
      <c r="H23" s="16"/>
      <c r="I23" s="1"/>
      <c r="J23" s="16"/>
      <c r="K23" s="24" t="s">
        <v>451</v>
      </c>
      <c r="L23" s="1"/>
      <c r="M23" s="1"/>
      <c r="N23" s="91">
        <f>SUM(N12:N21)</f>
        <v>22023083779</v>
      </c>
      <c r="O23" s="91"/>
      <c r="P23" s="91">
        <f>SUM(P12:P21)</f>
        <v>26025106737</v>
      </c>
      <c r="Q23" s="91"/>
      <c r="R23" s="91">
        <f>SUM(R12:R21)</f>
        <v>28023757638</v>
      </c>
      <c r="S23" s="91"/>
      <c r="T23" s="91">
        <f>SUM(T12:T21)</f>
        <v>29762460940</v>
      </c>
      <c r="U23" s="91"/>
      <c r="V23" s="91">
        <f>SUM(V12:V21)</f>
        <v>31679172364</v>
      </c>
      <c r="W23" s="91"/>
      <c r="X23" s="91">
        <f>SUM(X12:X21)</f>
        <v>31283805569</v>
      </c>
      <c r="Y23" s="91"/>
      <c r="Z23" s="91">
        <f>SUM(Z12:Z21)</f>
        <v>168797387027</v>
      </c>
      <c r="AA23" s="91"/>
      <c r="AB23" s="91">
        <f>SUM(AB12:AB21)</f>
        <v>28132897837.833305</v>
      </c>
      <c r="AC23" s="33"/>
      <c r="AD23" s="11"/>
      <c r="AE23" s="1"/>
    </row>
    <row r="24" spans="1:31" ht="15">
      <c r="A24" s="98"/>
      <c r="B24" s="1"/>
      <c r="C24" s="16"/>
      <c r="D24" s="16"/>
      <c r="E24" s="16"/>
      <c r="F24" s="16"/>
      <c r="G24" s="16"/>
      <c r="H24" s="16"/>
      <c r="I24" s="1"/>
      <c r="J24" s="16"/>
      <c r="K24" s="1"/>
      <c r="L24" s="1"/>
      <c r="M24" s="1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>
        <f>6679972847-X19</f>
        <v>-133384722</v>
      </c>
      <c r="Y24" s="33"/>
      <c r="Z24" s="33"/>
      <c r="AA24" s="33"/>
      <c r="AB24" s="33"/>
      <c r="AC24" s="33"/>
      <c r="AD24" s="11"/>
      <c r="AE24" s="1"/>
    </row>
    <row r="25" spans="1:31" ht="15.75">
      <c r="A25" s="98"/>
      <c r="B25" s="24" t="s">
        <v>452</v>
      </c>
      <c r="C25" s="16"/>
      <c r="D25" s="16"/>
      <c r="E25" s="16"/>
      <c r="F25" s="16"/>
      <c r="G25" s="16"/>
      <c r="H25" s="16"/>
      <c r="I25" s="1"/>
      <c r="J25" s="16"/>
      <c r="K25" s="1"/>
      <c r="L25" s="1"/>
      <c r="M25" s="1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33"/>
      <c r="Z25" s="33"/>
      <c r="AA25" s="33"/>
      <c r="AB25" s="33"/>
      <c r="AC25" s="33"/>
      <c r="AD25" s="11"/>
      <c r="AE25" s="1"/>
    </row>
    <row r="26" spans="1:31" ht="15">
      <c r="A26" s="98"/>
      <c r="B26" s="40" t="s">
        <v>173</v>
      </c>
      <c r="C26" s="99" t="s">
        <v>184</v>
      </c>
      <c r="D26" s="99"/>
      <c r="E26" s="99"/>
      <c r="F26" s="99"/>
      <c r="G26" s="36"/>
      <c r="H26" s="84" t="s">
        <v>453</v>
      </c>
      <c r="I26" s="1"/>
      <c r="J26" s="16" t="s">
        <v>185</v>
      </c>
      <c r="K26" s="1"/>
      <c r="L26" s="1"/>
      <c r="M26" s="1"/>
      <c r="N26" s="87">
        <v>536000000</v>
      </c>
      <c r="O26" s="87"/>
      <c r="P26" s="87">
        <v>706000000</v>
      </c>
      <c r="Q26" s="87"/>
      <c r="R26" s="87">
        <v>706000000</v>
      </c>
      <c r="S26" s="87"/>
      <c r="T26" s="87">
        <v>706000000</v>
      </c>
      <c r="U26" s="87"/>
      <c r="V26" s="87">
        <v>706000000</v>
      </c>
      <c r="W26" s="87"/>
      <c r="X26" s="87">
        <v>706000000</v>
      </c>
      <c r="Y26" s="33"/>
      <c r="Z26" s="33">
        <f aca="true" t="shared" si="2" ref="Z26:Z47">SUM(N26:X26)</f>
        <v>4066000000</v>
      </c>
      <c r="AA26" s="33"/>
      <c r="AB26" s="33">
        <f aca="true" t="shared" si="3" ref="AB26:AB47">ROUND(Z26/6,4)</f>
        <v>677666666.6667</v>
      </c>
      <c r="AC26" s="33"/>
      <c r="AD26" s="11" t="s">
        <v>175</v>
      </c>
      <c r="AE26" s="1"/>
    </row>
    <row r="27" spans="1:31" ht="15">
      <c r="A27" s="98"/>
      <c r="B27" s="1"/>
      <c r="C27" s="99" t="s">
        <v>186</v>
      </c>
      <c r="D27" s="99"/>
      <c r="E27" s="99"/>
      <c r="F27" s="99"/>
      <c r="G27" s="36"/>
      <c r="H27" s="84" t="s">
        <v>335</v>
      </c>
      <c r="I27" s="37"/>
      <c r="J27" s="16" t="s">
        <v>454</v>
      </c>
      <c r="K27" s="37"/>
      <c r="L27" s="1"/>
      <c r="M27" s="1"/>
      <c r="N27" s="87">
        <v>0</v>
      </c>
      <c r="O27" s="87"/>
      <c r="P27" s="87">
        <v>140000000</v>
      </c>
      <c r="Q27" s="87"/>
      <c r="R27" s="87">
        <v>140000000</v>
      </c>
      <c r="S27" s="87"/>
      <c r="T27" s="87">
        <v>140000000</v>
      </c>
      <c r="U27" s="87"/>
      <c r="V27" s="87">
        <v>140000000</v>
      </c>
      <c r="W27" s="87"/>
      <c r="X27" s="87">
        <v>140000000</v>
      </c>
      <c r="Y27" s="33"/>
      <c r="Z27" s="33">
        <f t="shared" si="2"/>
        <v>700000000</v>
      </c>
      <c r="AA27" s="33"/>
      <c r="AB27" s="33">
        <f t="shared" si="3"/>
        <v>116666666.6667</v>
      </c>
      <c r="AC27" s="33"/>
      <c r="AD27" s="11" t="s">
        <v>175</v>
      </c>
      <c r="AE27" s="1"/>
    </row>
    <row r="28" spans="1:31" ht="15">
      <c r="A28" s="98"/>
      <c r="B28" s="1"/>
      <c r="C28" s="99" t="s">
        <v>187</v>
      </c>
      <c r="D28" s="99"/>
      <c r="E28" s="99"/>
      <c r="F28" s="99"/>
      <c r="G28" s="36"/>
      <c r="H28" s="84" t="s">
        <v>335</v>
      </c>
      <c r="I28" s="37"/>
      <c r="J28" s="16" t="s">
        <v>188</v>
      </c>
      <c r="K28" s="1"/>
      <c r="L28" s="37"/>
      <c r="M28" s="1"/>
      <c r="N28" s="87">
        <v>30000000</v>
      </c>
      <c r="O28" s="87"/>
      <c r="P28" s="87">
        <v>38000000</v>
      </c>
      <c r="Q28" s="87"/>
      <c r="R28" s="87">
        <v>38000000</v>
      </c>
      <c r="S28" s="87"/>
      <c r="T28" s="87">
        <v>38000000</v>
      </c>
      <c r="U28" s="87"/>
      <c r="V28" s="87">
        <v>38000000</v>
      </c>
      <c r="W28" s="87"/>
      <c r="X28" s="87">
        <v>38000000</v>
      </c>
      <c r="Y28" s="33"/>
      <c r="Z28" s="33">
        <f t="shared" si="2"/>
        <v>220000000</v>
      </c>
      <c r="AA28" s="33"/>
      <c r="AB28" s="33">
        <f t="shared" si="3"/>
        <v>36666666.6667</v>
      </c>
      <c r="AC28" s="33"/>
      <c r="AD28" s="11" t="s">
        <v>175</v>
      </c>
      <c r="AE28" s="1"/>
    </row>
    <row r="29" spans="1:31" ht="15">
      <c r="A29" s="98"/>
      <c r="B29" s="1"/>
      <c r="C29" s="99" t="s">
        <v>191</v>
      </c>
      <c r="D29" s="99"/>
      <c r="E29" s="99"/>
      <c r="F29" s="99"/>
      <c r="G29" s="36"/>
      <c r="H29" s="84" t="s">
        <v>455</v>
      </c>
      <c r="I29" s="37"/>
      <c r="J29" s="16" t="s">
        <v>62</v>
      </c>
      <c r="K29" s="1"/>
      <c r="L29" s="37"/>
      <c r="M29" s="1"/>
      <c r="N29" s="87">
        <v>23500000</v>
      </c>
      <c r="O29" s="87"/>
      <c r="P29" s="87">
        <v>23500000</v>
      </c>
      <c r="Q29" s="87"/>
      <c r="R29" s="87">
        <v>24500000</v>
      </c>
      <c r="S29" s="87"/>
      <c r="T29" s="87">
        <v>24500000</v>
      </c>
      <c r="U29" s="87"/>
      <c r="V29" s="87">
        <v>25500000</v>
      </c>
      <c r="W29" s="87"/>
      <c r="X29" s="87">
        <v>26500000</v>
      </c>
      <c r="Y29" s="33"/>
      <c r="Z29" s="33">
        <f t="shared" si="2"/>
        <v>148000000</v>
      </c>
      <c r="AA29" s="33"/>
      <c r="AB29" s="33">
        <f t="shared" si="3"/>
        <v>24666666.6667</v>
      </c>
      <c r="AC29" s="33"/>
      <c r="AD29" s="11" t="s">
        <v>175</v>
      </c>
      <c r="AE29" s="1"/>
    </row>
    <row r="30" spans="1:31" ht="15">
      <c r="A30" s="103" t="s">
        <v>192</v>
      </c>
      <c r="B30" s="1"/>
      <c r="C30" s="99" t="s">
        <v>193</v>
      </c>
      <c r="D30" s="99"/>
      <c r="E30" s="99"/>
      <c r="F30" s="99"/>
      <c r="G30" s="36"/>
      <c r="H30" s="84" t="s">
        <v>335</v>
      </c>
      <c r="I30" s="37"/>
      <c r="J30" s="16" t="s">
        <v>194</v>
      </c>
      <c r="K30" s="1"/>
      <c r="L30" s="37"/>
      <c r="M30" s="1"/>
      <c r="N30" s="87">
        <v>0</v>
      </c>
      <c r="O30" s="87"/>
      <c r="P30" s="87">
        <v>7000000</v>
      </c>
      <c r="Q30" s="87"/>
      <c r="R30" s="87">
        <v>11000000</v>
      </c>
      <c r="S30" s="87"/>
      <c r="T30" s="87">
        <v>11000000</v>
      </c>
      <c r="U30" s="87"/>
      <c r="V30" s="87">
        <v>11000000</v>
      </c>
      <c r="W30" s="87"/>
      <c r="X30" s="87">
        <v>11000000</v>
      </c>
      <c r="Y30" s="33"/>
      <c r="Z30" s="33">
        <f t="shared" si="2"/>
        <v>51000000</v>
      </c>
      <c r="AA30" s="33"/>
      <c r="AB30" s="33">
        <f t="shared" si="3"/>
        <v>8500000</v>
      </c>
      <c r="AC30" s="33"/>
      <c r="AD30" s="11" t="s">
        <v>175</v>
      </c>
      <c r="AE30" s="1"/>
    </row>
    <row r="31" spans="1:31" ht="15">
      <c r="A31" s="103" t="s">
        <v>195</v>
      </c>
      <c r="B31" s="1" t="s">
        <v>176</v>
      </c>
      <c r="C31" s="99" t="s">
        <v>196</v>
      </c>
      <c r="D31" s="99"/>
      <c r="E31" s="99"/>
      <c r="F31" s="99"/>
      <c r="G31" s="36"/>
      <c r="H31" s="84" t="s">
        <v>456</v>
      </c>
      <c r="I31" s="37"/>
      <c r="J31" s="16" t="s">
        <v>64</v>
      </c>
      <c r="K31" s="1"/>
      <c r="L31" s="37"/>
      <c r="M31" s="1"/>
      <c r="N31" s="87">
        <v>1029583500</v>
      </c>
      <c r="O31" s="87"/>
      <c r="P31" s="87">
        <v>1403977500</v>
      </c>
      <c r="Q31" s="87"/>
      <c r="R31" s="87">
        <v>1684773000</v>
      </c>
      <c r="S31" s="87"/>
      <c r="T31" s="87">
        <v>1684773000</v>
      </c>
      <c r="U31" s="87"/>
      <c r="V31" s="87">
        <v>1778371500</v>
      </c>
      <c r="W31" s="87"/>
      <c r="X31" s="87">
        <v>1778371500</v>
      </c>
      <c r="Y31" s="33"/>
      <c r="Z31" s="33">
        <f t="shared" si="2"/>
        <v>9359850000</v>
      </c>
      <c r="AA31" s="33"/>
      <c r="AB31" s="33">
        <f t="shared" si="3"/>
        <v>1559975000</v>
      </c>
      <c r="AC31" s="33"/>
      <c r="AD31" s="11" t="s">
        <v>175</v>
      </c>
      <c r="AE31" s="1"/>
    </row>
    <row r="32" spans="1:31" ht="15">
      <c r="A32" s="103" t="s">
        <v>197</v>
      </c>
      <c r="B32" s="1" t="s">
        <v>176</v>
      </c>
      <c r="C32" s="99" t="s">
        <v>198</v>
      </c>
      <c r="D32" s="99"/>
      <c r="E32" s="99"/>
      <c r="F32" s="99"/>
      <c r="G32" s="36"/>
      <c r="H32" s="84" t="s">
        <v>457</v>
      </c>
      <c r="I32" s="37"/>
      <c r="J32" s="16" t="s">
        <v>65</v>
      </c>
      <c r="K32" s="1"/>
      <c r="L32" s="37"/>
      <c r="M32" s="1"/>
      <c r="N32" s="87">
        <v>10000000</v>
      </c>
      <c r="O32" s="87"/>
      <c r="P32" s="87">
        <v>5000000</v>
      </c>
      <c r="Q32" s="87"/>
      <c r="R32" s="87">
        <v>5000000</v>
      </c>
      <c r="S32" s="87"/>
      <c r="T32" s="87">
        <v>5000000</v>
      </c>
      <c r="U32" s="87"/>
      <c r="V32" s="87">
        <v>5000000</v>
      </c>
      <c r="W32" s="87"/>
      <c r="X32" s="87">
        <v>5000000</v>
      </c>
      <c r="Y32" s="33"/>
      <c r="Z32" s="33">
        <f t="shared" si="2"/>
        <v>35000000</v>
      </c>
      <c r="AA32" s="33"/>
      <c r="AB32" s="33">
        <f t="shared" si="3"/>
        <v>5833333.3333</v>
      </c>
      <c r="AC32" s="33"/>
      <c r="AD32" s="11" t="s">
        <v>175</v>
      </c>
      <c r="AE32" s="1"/>
    </row>
    <row r="33" spans="1:31" ht="15">
      <c r="A33" s="98"/>
      <c r="B33" s="1"/>
      <c r="C33" s="99" t="s">
        <v>199</v>
      </c>
      <c r="D33" s="99"/>
      <c r="E33" s="99"/>
      <c r="F33" s="99"/>
      <c r="G33" s="36"/>
      <c r="H33" s="84" t="s">
        <v>335</v>
      </c>
      <c r="I33" s="1"/>
      <c r="J33" s="16" t="s">
        <v>458</v>
      </c>
      <c r="K33" s="1"/>
      <c r="L33" s="1"/>
      <c r="M33" s="1"/>
      <c r="N33" s="87">
        <v>110000000</v>
      </c>
      <c r="O33" s="87"/>
      <c r="P33" s="87">
        <v>110000000</v>
      </c>
      <c r="Q33" s="87"/>
      <c r="R33" s="87">
        <v>110000000</v>
      </c>
      <c r="S33" s="87"/>
      <c r="T33" s="87">
        <v>110000000</v>
      </c>
      <c r="U33" s="87"/>
      <c r="V33" s="87">
        <v>110000000</v>
      </c>
      <c r="W33" s="87"/>
      <c r="X33" s="87">
        <v>110000000</v>
      </c>
      <c r="Y33" s="33"/>
      <c r="Z33" s="33">
        <f t="shared" si="2"/>
        <v>660000000</v>
      </c>
      <c r="AA33" s="33"/>
      <c r="AB33" s="33">
        <f t="shared" si="3"/>
        <v>110000000</v>
      </c>
      <c r="AC33" s="33"/>
      <c r="AD33" s="11" t="s">
        <v>175</v>
      </c>
      <c r="AE33" s="1"/>
    </row>
    <row r="34" spans="1:31" ht="15">
      <c r="A34" s="98"/>
      <c r="B34" s="1"/>
      <c r="C34" s="99" t="s">
        <v>202</v>
      </c>
      <c r="D34" s="99"/>
      <c r="E34" s="99"/>
      <c r="F34" s="99"/>
      <c r="G34" s="36"/>
      <c r="H34" s="84" t="s">
        <v>335</v>
      </c>
      <c r="I34" s="1"/>
      <c r="J34" s="16" t="s">
        <v>203</v>
      </c>
      <c r="K34" s="1"/>
      <c r="L34" s="1"/>
      <c r="M34" s="1"/>
      <c r="N34" s="87">
        <v>25000000</v>
      </c>
      <c r="O34" s="87"/>
      <c r="P34" s="87">
        <v>75000000</v>
      </c>
      <c r="Q34" s="87"/>
      <c r="R34" s="87">
        <v>150000000</v>
      </c>
      <c r="S34" s="87"/>
      <c r="T34" s="87">
        <v>200000000</v>
      </c>
      <c r="U34" s="87"/>
      <c r="V34" s="87">
        <v>225000000</v>
      </c>
      <c r="W34" s="87"/>
      <c r="X34" s="87">
        <v>225000000</v>
      </c>
      <c r="Y34" s="33"/>
      <c r="Z34" s="33">
        <f t="shared" si="2"/>
        <v>900000000</v>
      </c>
      <c r="AA34" s="33"/>
      <c r="AB34" s="33">
        <f t="shared" si="3"/>
        <v>150000000</v>
      </c>
      <c r="AC34" s="33"/>
      <c r="AD34" s="11" t="s">
        <v>175</v>
      </c>
      <c r="AE34" s="1"/>
    </row>
    <row r="35" spans="1:31" ht="15">
      <c r="A35" s="98"/>
      <c r="B35" s="1"/>
      <c r="C35" s="99" t="s">
        <v>204</v>
      </c>
      <c r="D35" s="99"/>
      <c r="E35" s="99"/>
      <c r="F35" s="99"/>
      <c r="G35" s="36"/>
      <c r="H35" s="84" t="s">
        <v>335</v>
      </c>
      <c r="I35" s="1"/>
      <c r="J35" s="16" t="s">
        <v>205</v>
      </c>
      <c r="K35" s="1"/>
      <c r="L35" s="1"/>
      <c r="M35" s="1"/>
      <c r="N35" s="33">
        <f>N124</f>
        <v>13588000</v>
      </c>
      <c r="O35" s="33"/>
      <c r="P35" s="33">
        <f>P124</f>
        <v>73230900</v>
      </c>
      <c r="Q35" s="87"/>
      <c r="R35" s="33">
        <f>R124</f>
        <v>44062500</v>
      </c>
      <c r="S35" s="87"/>
      <c r="T35" s="33">
        <f>T124</f>
        <v>24999500</v>
      </c>
      <c r="U35" s="87"/>
      <c r="V35" s="33">
        <f>V124</f>
        <v>18800000</v>
      </c>
      <c r="W35" s="87"/>
      <c r="X35" s="33">
        <f>X124</f>
        <v>17300000</v>
      </c>
      <c r="Y35" s="33"/>
      <c r="Z35" s="33">
        <f t="shared" si="2"/>
        <v>191980900</v>
      </c>
      <c r="AA35" s="33"/>
      <c r="AB35" s="33">
        <f t="shared" si="3"/>
        <v>31996816.6667</v>
      </c>
      <c r="AC35" s="33"/>
      <c r="AD35" s="64" t="s">
        <v>206</v>
      </c>
      <c r="AE35" s="1"/>
    </row>
    <row r="36" spans="1:31" ht="15">
      <c r="A36" s="98"/>
      <c r="B36" s="1"/>
      <c r="C36" s="99" t="s">
        <v>294</v>
      </c>
      <c r="D36" s="99"/>
      <c r="E36" s="99"/>
      <c r="F36" s="99"/>
      <c r="G36" s="84"/>
      <c r="H36" s="84" t="s">
        <v>459</v>
      </c>
      <c r="I36" s="1"/>
      <c r="J36" s="16" t="s">
        <v>460</v>
      </c>
      <c r="K36" s="36"/>
      <c r="L36" s="1"/>
      <c r="M36" s="1"/>
      <c r="N36" s="87">
        <v>0</v>
      </c>
      <c r="O36" s="87"/>
      <c r="P36" s="87">
        <v>15000000</v>
      </c>
      <c r="Q36" s="87"/>
      <c r="R36" s="87">
        <v>20000000</v>
      </c>
      <c r="S36" s="87"/>
      <c r="T36" s="87">
        <v>25000000</v>
      </c>
      <c r="U36" s="87"/>
      <c r="V36" s="87">
        <v>0</v>
      </c>
      <c r="W36" s="87"/>
      <c r="X36" s="87">
        <v>0</v>
      </c>
      <c r="Y36" s="33"/>
      <c r="Z36" s="33">
        <f t="shared" si="2"/>
        <v>60000000</v>
      </c>
      <c r="AA36" s="33"/>
      <c r="AB36" s="33">
        <f t="shared" si="3"/>
        <v>10000000</v>
      </c>
      <c r="AC36" s="33"/>
      <c r="AD36" s="11" t="s">
        <v>175</v>
      </c>
      <c r="AE36" s="1"/>
    </row>
    <row r="37" spans="1:31" ht="15">
      <c r="A37" s="98"/>
      <c r="B37" s="1"/>
      <c r="C37" s="99" t="s">
        <v>295</v>
      </c>
      <c r="D37" s="99"/>
      <c r="E37" s="99"/>
      <c r="F37" s="99"/>
      <c r="G37" s="84"/>
      <c r="H37" s="84" t="s">
        <v>335</v>
      </c>
      <c r="I37" s="1"/>
      <c r="J37" s="16" t="s">
        <v>296</v>
      </c>
      <c r="K37" s="36"/>
      <c r="L37" s="1"/>
      <c r="M37" s="1"/>
      <c r="N37" s="87">
        <v>0</v>
      </c>
      <c r="O37" s="87"/>
      <c r="P37" s="87">
        <v>20000000</v>
      </c>
      <c r="Q37" s="87"/>
      <c r="R37" s="87">
        <v>25000000</v>
      </c>
      <c r="S37" s="87"/>
      <c r="T37" s="87">
        <v>25000000</v>
      </c>
      <c r="U37" s="87"/>
      <c r="V37" s="87">
        <v>25000000</v>
      </c>
      <c r="W37" s="87"/>
      <c r="X37" s="87">
        <v>25000000</v>
      </c>
      <c r="Y37" s="33"/>
      <c r="Z37" s="33">
        <f t="shared" si="2"/>
        <v>120000000</v>
      </c>
      <c r="AA37" s="33"/>
      <c r="AB37" s="33">
        <f t="shared" si="3"/>
        <v>20000000</v>
      </c>
      <c r="AC37" s="33"/>
      <c r="AD37" s="11" t="s">
        <v>175</v>
      </c>
      <c r="AE37" s="1"/>
    </row>
    <row r="38" spans="1:31" ht="15">
      <c r="A38" s="98"/>
      <c r="B38" s="1"/>
      <c r="C38" s="99" t="s">
        <v>297</v>
      </c>
      <c r="D38" s="99"/>
      <c r="E38" s="99"/>
      <c r="F38" s="99"/>
      <c r="G38" s="84"/>
      <c r="H38" s="84" t="s">
        <v>461</v>
      </c>
      <c r="I38" s="1"/>
      <c r="J38" s="16" t="s">
        <v>82</v>
      </c>
      <c r="K38" s="1"/>
      <c r="L38" s="1"/>
      <c r="M38" s="1"/>
      <c r="N38" s="87">
        <v>0</v>
      </c>
      <c r="O38" s="87"/>
      <c r="P38" s="87">
        <v>82000000</v>
      </c>
      <c r="Q38" s="87"/>
      <c r="R38" s="87">
        <v>92000000</v>
      </c>
      <c r="S38" s="87"/>
      <c r="T38" s="87">
        <v>102000000</v>
      </c>
      <c r="U38" s="87"/>
      <c r="V38" s="87">
        <v>112000000</v>
      </c>
      <c r="W38" s="87"/>
      <c r="X38" s="87">
        <v>112000000</v>
      </c>
      <c r="Y38" s="33"/>
      <c r="Z38" s="33">
        <f t="shared" si="2"/>
        <v>500000000</v>
      </c>
      <c r="AA38" s="33"/>
      <c r="AB38" s="33">
        <f t="shared" si="3"/>
        <v>83333333.3333</v>
      </c>
      <c r="AC38" s="33"/>
      <c r="AD38" s="11" t="s">
        <v>175</v>
      </c>
      <c r="AE38" s="1"/>
    </row>
    <row r="39" spans="1:31" ht="15">
      <c r="A39" s="98"/>
      <c r="B39" s="1"/>
      <c r="C39" s="99" t="s">
        <v>299</v>
      </c>
      <c r="D39" s="99"/>
      <c r="E39" s="99"/>
      <c r="F39" s="99"/>
      <c r="G39" s="84"/>
      <c r="H39" s="84" t="s">
        <v>462</v>
      </c>
      <c r="I39" s="1"/>
      <c r="J39" s="16" t="s">
        <v>85</v>
      </c>
      <c r="K39" s="1"/>
      <c r="L39" s="1"/>
      <c r="M39" s="1"/>
      <c r="N39" s="87">
        <v>0</v>
      </c>
      <c r="O39" s="87"/>
      <c r="P39" s="87">
        <v>80000000</v>
      </c>
      <c r="Q39" s="87"/>
      <c r="R39" s="87">
        <v>90000000</v>
      </c>
      <c r="S39" s="87"/>
      <c r="T39" s="87">
        <v>110000000</v>
      </c>
      <c r="U39" s="87"/>
      <c r="V39" s="87">
        <v>120000000</v>
      </c>
      <c r="W39" s="87"/>
      <c r="X39" s="87">
        <v>130000000</v>
      </c>
      <c r="Y39" s="33"/>
      <c r="Z39" s="33">
        <f t="shared" si="2"/>
        <v>530000000</v>
      </c>
      <c r="AA39" s="33"/>
      <c r="AB39" s="33">
        <f t="shared" si="3"/>
        <v>88333333.3333</v>
      </c>
      <c r="AC39" s="33"/>
      <c r="AD39" s="11" t="s">
        <v>175</v>
      </c>
      <c r="AE39" s="1"/>
    </row>
    <row r="40" spans="1:31" ht="15">
      <c r="A40" s="98"/>
      <c r="B40" s="98"/>
      <c r="C40" s="99" t="s">
        <v>307</v>
      </c>
      <c r="D40" s="99"/>
      <c r="E40" s="99"/>
      <c r="F40" s="99"/>
      <c r="G40" s="84"/>
      <c r="H40" s="84" t="s">
        <v>463</v>
      </c>
      <c r="I40" s="16"/>
      <c r="J40" s="16" t="s">
        <v>464</v>
      </c>
      <c r="K40" s="1"/>
      <c r="L40" s="1"/>
      <c r="M40" s="1"/>
      <c r="N40" s="87">
        <v>96000000</v>
      </c>
      <c r="O40" s="87"/>
      <c r="P40" s="87">
        <v>97000000</v>
      </c>
      <c r="Q40" s="87"/>
      <c r="R40" s="87">
        <v>97000000</v>
      </c>
      <c r="S40" s="87"/>
      <c r="T40" s="87">
        <v>98000000</v>
      </c>
      <c r="U40" s="87"/>
      <c r="V40" s="87">
        <v>101000000</v>
      </c>
      <c r="W40" s="87"/>
      <c r="X40" s="87">
        <v>103000000</v>
      </c>
      <c r="Y40" s="33"/>
      <c r="Z40" s="33">
        <f t="shared" si="2"/>
        <v>592000000</v>
      </c>
      <c r="AA40" s="33"/>
      <c r="AB40" s="33">
        <f t="shared" si="3"/>
        <v>98666666.6667</v>
      </c>
      <c r="AC40" s="87"/>
      <c r="AD40" s="101" t="s">
        <v>175</v>
      </c>
      <c r="AE40" s="1"/>
    </row>
    <row r="41" spans="1:31" ht="15">
      <c r="A41" s="98"/>
      <c r="B41" s="84"/>
      <c r="C41" s="99" t="s">
        <v>337</v>
      </c>
      <c r="D41" s="99"/>
      <c r="E41" s="99"/>
      <c r="F41" s="99"/>
      <c r="G41" s="84"/>
      <c r="H41" s="84" t="s">
        <v>465</v>
      </c>
      <c r="I41" s="1"/>
      <c r="J41" s="16" t="s">
        <v>75</v>
      </c>
      <c r="K41" s="1"/>
      <c r="L41" s="1"/>
      <c r="M41" s="1"/>
      <c r="N41" s="87">
        <v>35000000</v>
      </c>
      <c r="O41" s="87"/>
      <c r="P41" s="87">
        <v>35000000</v>
      </c>
      <c r="Q41" s="87"/>
      <c r="R41" s="87">
        <v>40000000</v>
      </c>
      <c r="S41" s="87"/>
      <c r="T41" s="87">
        <v>45000000</v>
      </c>
      <c r="U41" s="87"/>
      <c r="V41" s="87">
        <v>45000000</v>
      </c>
      <c r="W41" s="87"/>
      <c r="X41" s="87">
        <v>50000000</v>
      </c>
      <c r="Y41" s="33"/>
      <c r="Z41" s="33">
        <f t="shared" si="2"/>
        <v>250000000</v>
      </c>
      <c r="AA41" s="33"/>
      <c r="AB41" s="33">
        <f t="shared" si="3"/>
        <v>41666666.6667</v>
      </c>
      <c r="AC41" s="87"/>
      <c r="AD41" s="101" t="s">
        <v>175</v>
      </c>
      <c r="AE41" s="1"/>
    </row>
    <row r="42" spans="1:31" ht="15">
      <c r="A42" s="98"/>
      <c r="B42" s="84"/>
      <c r="C42" s="99" t="s">
        <v>370</v>
      </c>
      <c r="D42" s="99"/>
      <c r="E42" s="99"/>
      <c r="F42" s="99"/>
      <c r="G42" s="84"/>
      <c r="H42" s="84" t="s">
        <v>466</v>
      </c>
      <c r="I42" s="1"/>
      <c r="J42" s="16" t="s">
        <v>139</v>
      </c>
      <c r="K42" s="1"/>
      <c r="L42" s="1"/>
      <c r="M42" s="1"/>
      <c r="N42" s="87">
        <v>14000000</v>
      </c>
      <c r="O42" s="87"/>
      <c r="P42" s="87">
        <v>15000000</v>
      </c>
      <c r="Q42" s="87"/>
      <c r="R42" s="87">
        <v>16000000</v>
      </c>
      <c r="S42" s="87"/>
      <c r="T42" s="87">
        <v>18000000</v>
      </c>
      <c r="U42" s="87"/>
      <c r="V42" s="87">
        <v>19000000</v>
      </c>
      <c r="W42" s="87"/>
      <c r="X42" s="87">
        <v>20000000</v>
      </c>
      <c r="Y42" s="33"/>
      <c r="Z42" s="33">
        <f t="shared" si="2"/>
        <v>102000000</v>
      </c>
      <c r="AA42" s="33"/>
      <c r="AB42" s="33">
        <f t="shared" si="3"/>
        <v>17000000</v>
      </c>
      <c r="AC42" s="87"/>
      <c r="AD42" s="101" t="s">
        <v>175</v>
      </c>
      <c r="AE42" s="1"/>
    </row>
    <row r="43" spans="1:31" ht="15">
      <c r="A43" s="98"/>
      <c r="B43" s="84"/>
      <c r="C43" s="99" t="s">
        <v>378</v>
      </c>
      <c r="D43" s="99"/>
      <c r="E43" s="99"/>
      <c r="F43" s="99"/>
      <c r="G43" s="84"/>
      <c r="H43" s="84" t="s">
        <v>467</v>
      </c>
      <c r="I43" s="1"/>
      <c r="J43" s="16" t="s">
        <v>140</v>
      </c>
      <c r="K43" s="1"/>
      <c r="L43" s="1"/>
      <c r="M43" s="1"/>
      <c r="N43" s="87">
        <v>31000000</v>
      </c>
      <c r="O43" s="87"/>
      <c r="P43" s="87">
        <v>31000000</v>
      </c>
      <c r="Q43" s="87"/>
      <c r="R43" s="87">
        <v>31000000</v>
      </c>
      <c r="S43" s="87"/>
      <c r="T43" s="87">
        <v>31000000</v>
      </c>
      <c r="U43" s="87"/>
      <c r="V43" s="87">
        <v>31000000</v>
      </c>
      <c r="W43" s="87"/>
      <c r="X43" s="87">
        <v>31000000</v>
      </c>
      <c r="Y43" s="33"/>
      <c r="Z43" s="33">
        <f t="shared" si="2"/>
        <v>186000000</v>
      </c>
      <c r="AA43" s="33"/>
      <c r="AB43" s="33">
        <f t="shared" si="3"/>
        <v>31000000</v>
      </c>
      <c r="AC43" s="87"/>
      <c r="AD43" s="101" t="s">
        <v>175</v>
      </c>
      <c r="AE43" s="1"/>
    </row>
    <row r="44" spans="1:31" ht="15">
      <c r="A44" s="98"/>
      <c r="B44" s="84"/>
      <c r="C44" s="99" t="s">
        <v>380</v>
      </c>
      <c r="D44" s="99"/>
      <c r="E44" s="99"/>
      <c r="F44" s="99"/>
      <c r="G44" s="84"/>
      <c r="H44" s="84" t="s">
        <v>335</v>
      </c>
      <c r="I44" s="1"/>
      <c r="J44" s="16" t="s">
        <v>468</v>
      </c>
      <c r="K44" s="1"/>
      <c r="L44" s="1"/>
      <c r="M44" s="1"/>
      <c r="N44" s="87">
        <v>95000000</v>
      </c>
      <c r="O44" s="87"/>
      <c r="P44" s="87">
        <v>95000000</v>
      </c>
      <c r="Q44" s="87"/>
      <c r="R44" s="87">
        <v>98200000</v>
      </c>
      <c r="S44" s="87"/>
      <c r="T44" s="87">
        <v>100000000</v>
      </c>
      <c r="U44" s="87"/>
      <c r="V44" s="87">
        <v>105000000</v>
      </c>
      <c r="W44" s="87"/>
      <c r="X44" s="87">
        <v>110000000</v>
      </c>
      <c r="Y44" s="33"/>
      <c r="Z44" s="33">
        <f t="shared" si="2"/>
        <v>603200000</v>
      </c>
      <c r="AA44" s="33"/>
      <c r="AB44" s="33">
        <f t="shared" si="3"/>
        <v>100533333.3333</v>
      </c>
      <c r="AC44" s="87"/>
      <c r="AD44" s="101" t="s">
        <v>175</v>
      </c>
      <c r="AE44" s="1"/>
    </row>
    <row r="45" spans="1:31" ht="15">
      <c r="A45" s="98"/>
      <c r="B45" s="84"/>
      <c r="C45" s="99" t="s">
        <v>385</v>
      </c>
      <c r="D45" s="99"/>
      <c r="E45" s="99"/>
      <c r="F45" s="99"/>
      <c r="G45" s="84"/>
      <c r="H45" s="84" t="s">
        <v>335</v>
      </c>
      <c r="I45" s="1"/>
      <c r="J45" s="16" t="s">
        <v>469</v>
      </c>
      <c r="K45" s="1"/>
      <c r="L45" s="1"/>
      <c r="M45" s="1"/>
      <c r="N45" s="87">
        <v>101000000</v>
      </c>
      <c r="O45" s="87"/>
      <c r="P45" s="87">
        <v>105000000</v>
      </c>
      <c r="Q45" s="87"/>
      <c r="R45" s="87">
        <v>113000000</v>
      </c>
      <c r="S45" s="87"/>
      <c r="T45" s="87">
        <v>118000000</v>
      </c>
      <c r="U45" s="87"/>
      <c r="V45" s="87">
        <v>120000000</v>
      </c>
      <c r="W45" s="87"/>
      <c r="X45" s="87">
        <v>122000000</v>
      </c>
      <c r="Y45" s="33"/>
      <c r="Z45" s="33">
        <f t="shared" si="2"/>
        <v>679000000</v>
      </c>
      <c r="AA45" s="33"/>
      <c r="AB45" s="33">
        <f t="shared" si="3"/>
        <v>113166666.6667</v>
      </c>
      <c r="AC45" s="87"/>
      <c r="AD45" s="101" t="s">
        <v>175</v>
      </c>
      <c r="AE45" s="1"/>
    </row>
    <row r="46" spans="1:31" ht="15">
      <c r="A46" s="103" t="s">
        <v>410</v>
      </c>
      <c r="B46" s="104"/>
      <c r="C46" s="99" t="s">
        <v>411</v>
      </c>
      <c r="D46" s="99"/>
      <c r="E46" s="99"/>
      <c r="F46" s="99"/>
      <c r="G46" s="84"/>
      <c r="H46" s="84" t="s">
        <v>470</v>
      </c>
      <c r="I46" s="1"/>
      <c r="J46" s="16" t="s">
        <v>125</v>
      </c>
      <c r="K46" s="1"/>
      <c r="L46" s="1"/>
      <c r="M46" s="1"/>
      <c r="N46" s="87">
        <v>25650000</v>
      </c>
      <c r="O46" s="87"/>
      <c r="P46" s="87">
        <v>25650000</v>
      </c>
      <c r="Q46" s="87"/>
      <c r="R46" s="87">
        <v>27250000</v>
      </c>
      <c r="S46" s="87"/>
      <c r="T46" s="87">
        <v>27250000</v>
      </c>
      <c r="U46" s="87"/>
      <c r="V46" s="87">
        <v>26500000</v>
      </c>
      <c r="W46" s="87"/>
      <c r="X46" s="87">
        <v>26500000</v>
      </c>
      <c r="Y46" s="33"/>
      <c r="Z46" s="33">
        <f t="shared" si="2"/>
        <v>158800000</v>
      </c>
      <c r="AA46" s="33"/>
      <c r="AB46" s="33">
        <f t="shared" si="3"/>
        <v>26466666.6667</v>
      </c>
      <c r="AC46" s="87"/>
      <c r="AD46" s="101" t="s">
        <v>175</v>
      </c>
      <c r="AE46" s="1"/>
    </row>
    <row r="47" spans="1:31" ht="15">
      <c r="A47" s="103"/>
      <c r="B47" s="104"/>
      <c r="C47" s="99" t="s">
        <v>335</v>
      </c>
      <c r="D47" s="99"/>
      <c r="E47" s="99"/>
      <c r="F47" s="99"/>
      <c r="G47" s="84"/>
      <c r="H47" s="84" t="s">
        <v>471</v>
      </c>
      <c r="I47" s="1"/>
      <c r="J47" s="16" t="s">
        <v>472</v>
      </c>
      <c r="K47" s="1"/>
      <c r="L47" s="1"/>
      <c r="M47" s="1"/>
      <c r="N47" s="87">
        <v>100000000</v>
      </c>
      <c r="O47" s="87"/>
      <c r="P47" s="87">
        <v>100000000</v>
      </c>
      <c r="Q47" s="87"/>
      <c r="R47" s="87">
        <v>100000000</v>
      </c>
      <c r="S47" s="87"/>
      <c r="T47" s="87">
        <v>100000000</v>
      </c>
      <c r="U47" s="87"/>
      <c r="V47" s="87">
        <v>100000000</v>
      </c>
      <c r="W47" s="87"/>
      <c r="X47" s="87">
        <v>100000000</v>
      </c>
      <c r="Y47" s="33"/>
      <c r="Z47" s="33">
        <f t="shared" si="2"/>
        <v>600000000</v>
      </c>
      <c r="AA47" s="33"/>
      <c r="AB47" s="33">
        <f t="shared" si="3"/>
        <v>100000000</v>
      </c>
      <c r="AC47" s="33"/>
      <c r="AD47" s="101" t="s">
        <v>175</v>
      </c>
      <c r="AE47" s="1"/>
    </row>
    <row r="48" spans="1:31" ht="15">
      <c r="A48" s="98"/>
      <c r="B48" s="1"/>
      <c r="C48" s="99"/>
      <c r="D48" s="99"/>
      <c r="E48" s="99"/>
      <c r="F48" s="99"/>
      <c r="G48" s="84"/>
      <c r="H48" s="84"/>
      <c r="I48" s="1"/>
      <c r="J48" s="16"/>
      <c r="K48" s="1"/>
      <c r="L48" s="1"/>
      <c r="M48" s="1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33"/>
      <c r="Z48" s="33"/>
      <c r="AA48" s="33"/>
      <c r="AB48" s="33"/>
      <c r="AC48" s="33"/>
      <c r="AD48" s="11"/>
      <c r="AE48" s="1"/>
    </row>
    <row r="49" spans="1:31" ht="15.75">
      <c r="A49" s="98"/>
      <c r="B49" s="1"/>
      <c r="C49" s="99"/>
      <c r="D49" s="99"/>
      <c r="E49" s="99"/>
      <c r="F49" s="99"/>
      <c r="G49" s="84"/>
      <c r="H49" s="84"/>
      <c r="I49" s="1"/>
      <c r="J49" s="16"/>
      <c r="K49" s="24" t="s">
        <v>473</v>
      </c>
      <c r="L49" s="1"/>
      <c r="M49" s="1"/>
      <c r="N49" s="91">
        <f>SUM(N26:N47)</f>
        <v>2275321500</v>
      </c>
      <c r="O49" s="92"/>
      <c r="P49" s="91">
        <f>SUM(P26:P47)</f>
        <v>3282358400</v>
      </c>
      <c r="Q49" s="92"/>
      <c r="R49" s="91">
        <f>SUM(R26:R47)</f>
        <v>3662785500</v>
      </c>
      <c r="S49" s="92"/>
      <c r="T49" s="91">
        <f>SUM(T26:T47)</f>
        <v>3743522500</v>
      </c>
      <c r="U49" s="92"/>
      <c r="V49" s="91">
        <f>SUM(V26:V47)</f>
        <v>3862171500</v>
      </c>
      <c r="W49" s="92"/>
      <c r="X49" s="91">
        <f>SUM(X26:X47)</f>
        <v>3886671500</v>
      </c>
      <c r="Y49" s="92"/>
      <c r="Z49" s="91">
        <f>SUM(Z26:Z47)</f>
        <v>20712830900</v>
      </c>
      <c r="AA49" s="92"/>
      <c r="AB49" s="91">
        <f>SUM(AB26:AB47)</f>
        <v>3452138483.3335</v>
      </c>
      <c r="AC49" s="33"/>
      <c r="AD49" s="11"/>
      <c r="AE49" s="1"/>
    </row>
    <row r="50" spans="1:31" ht="15">
      <c r="A50" s="98"/>
      <c r="B50" s="1"/>
      <c r="C50" s="99"/>
      <c r="D50" s="99"/>
      <c r="E50" s="99"/>
      <c r="F50" s="99"/>
      <c r="G50" s="84"/>
      <c r="H50" s="84"/>
      <c r="I50" s="1"/>
      <c r="J50" s="16"/>
      <c r="K50" s="1"/>
      <c r="L50" s="1"/>
      <c r="M50" s="1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33"/>
      <c r="AD50" s="11"/>
      <c r="AE50" s="1"/>
    </row>
    <row r="51" spans="1:31" ht="16.5" thickBot="1">
      <c r="A51" s="98"/>
      <c r="B51" s="1"/>
      <c r="C51" s="99"/>
      <c r="D51" s="99"/>
      <c r="E51" s="99"/>
      <c r="F51" s="99"/>
      <c r="G51" s="84"/>
      <c r="H51" s="84"/>
      <c r="I51" s="1"/>
      <c r="J51" s="16"/>
      <c r="K51" s="1"/>
      <c r="L51" s="23" t="s">
        <v>474</v>
      </c>
      <c r="M51" s="1"/>
      <c r="N51" s="96">
        <f>N23+N49</f>
        <v>24298405279</v>
      </c>
      <c r="O51" s="87"/>
      <c r="P51" s="96">
        <f>P23+P49</f>
        <v>29307465137</v>
      </c>
      <c r="Q51" s="87"/>
      <c r="R51" s="96">
        <f>R23+R49</f>
        <v>31686543138</v>
      </c>
      <c r="S51" s="87"/>
      <c r="T51" s="96">
        <f>T23+T49</f>
        <v>33505983440</v>
      </c>
      <c r="U51" s="87"/>
      <c r="V51" s="96">
        <f>V23+V49</f>
        <v>35541343864</v>
      </c>
      <c r="W51" s="87"/>
      <c r="X51" s="96">
        <f>X23+X49</f>
        <v>35170477069</v>
      </c>
      <c r="Y51" s="87"/>
      <c r="Z51" s="96">
        <f>Z23+Z49</f>
        <v>189510217927</v>
      </c>
      <c r="AA51" s="87"/>
      <c r="AB51" s="96">
        <f>AB23+AB49</f>
        <v>31585036321.166805</v>
      </c>
      <c r="AC51" s="33"/>
      <c r="AD51" s="11"/>
      <c r="AE51" s="1"/>
    </row>
    <row r="52" spans="1:31" ht="15.75" thickTop="1">
      <c r="A52" s="78" t="s">
        <v>300</v>
      </c>
      <c r="B52" s="1"/>
      <c r="C52" s="105" t="s">
        <v>301</v>
      </c>
      <c r="D52" s="105"/>
      <c r="E52" s="105"/>
      <c r="F52" s="105"/>
      <c r="G52" s="84"/>
      <c r="H52" s="84"/>
      <c r="I52" s="1"/>
      <c r="J52" s="16"/>
      <c r="K52" s="1"/>
      <c r="L52" s="25" t="s">
        <v>475</v>
      </c>
      <c r="M52" s="1"/>
      <c r="N52" s="33">
        <f>N69</f>
        <v>21500000000</v>
      </c>
      <c r="O52" s="87"/>
      <c r="P52" s="33">
        <f>P69</f>
        <v>25511000000</v>
      </c>
      <c r="Q52" s="87"/>
      <c r="R52" s="33">
        <f>R69</f>
        <v>27520031600</v>
      </c>
      <c r="S52" s="87"/>
      <c r="T52" s="33">
        <f>T69</f>
        <v>29596175851.8</v>
      </c>
      <c r="U52" s="87"/>
      <c r="V52" s="33">
        <f>V69</f>
        <v>31705168000</v>
      </c>
      <c r="W52" s="87"/>
      <c r="X52" s="33">
        <f>X69</f>
        <v>31276000000</v>
      </c>
      <c r="Y52" s="33"/>
      <c r="Z52" s="33">
        <f>SUM(N52:X52)</f>
        <v>167108375451.8</v>
      </c>
      <c r="AA52" s="33"/>
      <c r="AB52" s="33">
        <f>ROUND(Z52/6,4)</f>
        <v>27851395908.6333</v>
      </c>
      <c r="AC52" s="33"/>
      <c r="AD52" s="11"/>
      <c r="AE52" s="1"/>
    </row>
    <row r="53" spans="1:31" ht="15">
      <c r="A53" s="98"/>
      <c r="B53" s="1"/>
      <c r="C53" s="84"/>
      <c r="D53" s="84"/>
      <c r="E53" s="84"/>
      <c r="F53" s="84"/>
      <c r="G53" s="84"/>
      <c r="H53" s="84"/>
      <c r="I53" s="1"/>
      <c r="J53" s="16"/>
      <c r="K53" s="1"/>
      <c r="L53" s="25"/>
      <c r="M53" s="1"/>
      <c r="N53" s="33"/>
      <c r="O53" s="87"/>
      <c r="P53" s="106" t="s">
        <v>476</v>
      </c>
      <c r="Q53" s="33"/>
      <c r="R53" s="87">
        <f>R51-R21</f>
        <v>30230193138</v>
      </c>
      <c r="S53" s="33"/>
      <c r="T53" s="87">
        <f>T51-T21</f>
        <v>30447983440</v>
      </c>
      <c r="U53" s="33"/>
      <c r="V53" s="87">
        <f>V51-V21</f>
        <v>30998343864</v>
      </c>
      <c r="W53" s="33"/>
      <c r="X53" s="87">
        <f>X51-X21</f>
        <v>31546477069</v>
      </c>
      <c r="Y53" s="33"/>
      <c r="Z53" s="33"/>
      <c r="AA53" s="33"/>
      <c r="AB53" s="33"/>
      <c r="AC53" s="33"/>
      <c r="AD53" s="11"/>
      <c r="AE53" s="1"/>
    </row>
    <row r="54" spans="1:31" ht="15">
      <c r="A54" s="98"/>
      <c r="B54" s="1"/>
      <c r="C54" s="84"/>
      <c r="D54" s="84"/>
      <c r="E54" s="84"/>
      <c r="F54" s="84"/>
      <c r="G54" s="84"/>
      <c r="H54" s="84"/>
      <c r="I54" s="1"/>
      <c r="J54" s="16"/>
      <c r="K54" s="1"/>
      <c r="L54" s="1"/>
      <c r="M54" s="1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33"/>
      <c r="Z54" s="33"/>
      <c r="AA54" s="33"/>
      <c r="AB54" s="33"/>
      <c r="AC54" s="33"/>
      <c r="AD54" s="11"/>
      <c r="AE54" s="1"/>
    </row>
    <row r="55" spans="1:31" ht="15.75" thickBot="1">
      <c r="A55" s="107"/>
      <c r="B55" s="26"/>
      <c r="C55" s="108"/>
      <c r="D55" s="108"/>
      <c r="E55" s="108"/>
      <c r="F55" s="108"/>
      <c r="G55" s="108"/>
      <c r="H55" s="108"/>
      <c r="I55" s="26"/>
      <c r="J55" s="109"/>
      <c r="K55" s="110"/>
      <c r="L55" s="81"/>
      <c r="M55" s="26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2"/>
      <c r="AA55" s="112"/>
      <c r="AB55" s="112"/>
      <c r="AC55" s="112"/>
      <c r="AD55" s="81"/>
      <c r="AE55" s="1"/>
    </row>
    <row r="56" spans="1:31" ht="15">
      <c r="A56" s="98"/>
      <c r="B56" s="1"/>
      <c r="C56" s="84"/>
      <c r="D56" s="84"/>
      <c r="E56" s="84"/>
      <c r="F56" s="84"/>
      <c r="G56" s="84"/>
      <c r="H56" s="84"/>
      <c r="I56" s="1"/>
      <c r="J56" s="16"/>
      <c r="K56" s="1"/>
      <c r="L56" s="1"/>
      <c r="M56" s="1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33"/>
      <c r="Z56" s="33"/>
      <c r="AA56" s="33"/>
      <c r="AB56" s="33"/>
      <c r="AC56" s="33"/>
      <c r="AD56" s="11"/>
      <c r="AE56" s="1"/>
    </row>
    <row r="57" spans="1:31" ht="15">
      <c r="A57" s="98"/>
      <c r="B57" s="1"/>
      <c r="C57" s="84"/>
      <c r="D57" s="84"/>
      <c r="E57" s="84"/>
      <c r="F57" s="84"/>
      <c r="G57" s="84"/>
      <c r="H57" s="84"/>
      <c r="I57" s="1"/>
      <c r="J57" s="16"/>
      <c r="K57" s="2" t="str">
        <f>B1</f>
        <v>FILENAME: P:\Users\Highways\Reauthorization\STIA Authorizations</v>
      </c>
      <c r="L57" s="1"/>
      <c r="M57" s="1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33"/>
      <c r="Z57" s="33"/>
      <c r="AA57" s="33"/>
      <c r="AB57" s="48">
        <v>36817</v>
      </c>
      <c r="AC57" s="33"/>
      <c r="AD57" s="11"/>
      <c r="AE57" s="1"/>
    </row>
    <row r="58" spans="1:31" ht="15">
      <c r="A58" s="98"/>
      <c r="B58" s="1"/>
      <c r="C58" s="84"/>
      <c r="D58" s="84"/>
      <c r="E58" s="84"/>
      <c r="F58" s="84"/>
      <c r="G58" s="84"/>
      <c r="H58" s="84"/>
      <c r="I58" s="1"/>
      <c r="J58" s="16"/>
      <c r="K58" s="4" t="s">
        <v>477</v>
      </c>
      <c r="L58" s="1"/>
      <c r="M58" s="1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33"/>
      <c r="Z58" s="33"/>
      <c r="AA58" s="33"/>
      <c r="AB58" s="49">
        <v>0.6666666666666666</v>
      </c>
      <c r="AC58" s="33"/>
      <c r="AD58" s="11"/>
      <c r="AE58" s="1"/>
    </row>
    <row r="59" spans="1:31" ht="15.75">
      <c r="A59" s="98"/>
      <c r="B59" s="1"/>
      <c r="C59" s="84"/>
      <c r="D59" s="84"/>
      <c r="E59" s="84"/>
      <c r="F59" s="84"/>
      <c r="G59" s="84"/>
      <c r="H59" s="84"/>
      <c r="I59" s="1"/>
      <c r="J59" s="16"/>
      <c r="K59" s="6" t="s">
        <v>478</v>
      </c>
      <c r="L59" s="6"/>
      <c r="M59" s="6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83"/>
      <c r="AA59" s="83"/>
      <c r="AB59" s="83"/>
      <c r="AC59" s="11"/>
      <c r="AD59" s="1"/>
      <c r="AE59" s="1"/>
    </row>
    <row r="60" spans="1:31" ht="15">
      <c r="A60" s="98"/>
      <c r="B60" s="1"/>
      <c r="C60" s="84"/>
      <c r="D60" s="84"/>
      <c r="E60" s="84"/>
      <c r="F60" s="84"/>
      <c r="G60" s="84"/>
      <c r="H60" s="84"/>
      <c r="I60" s="1"/>
      <c r="J60" s="16"/>
      <c r="K60" s="1"/>
      <c r="L60" s="1"/>
      <c r="M60" s="1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33"/>
      <c r="Z60" s="33"/>
      <c r="AA60" s="33"/>
      <c r="AB60" s="33"/>
      <c r="AC60" s="11"/>
      <c r="AD60" s="1"/>
      <c r="AE60" s="1"/>
    </row>
    <row r="61" spans="1:31" ht="15.75">
      <c r="A61" s="98"/>
      <c r="B61" s="1"/>
      <c r="C61" s="84"/>
      <c r="D61" s="84"/>
      <c r="E61" s="84"/>
      <c r="F61" s="84"/>
      <c r="G61" s="84"/>
      <c r="H61" s="84"/>
      <c r="I61" s="1"/>
      <c r="J61" s="16"/>
      <c r="K61" s="1"/>
      <c r="L61" s="1"/>
      <c r="M61" s="1"/>
      <c r="N61" s="7" t="s">
        <v>40</v>
      </c>
      <c r="O61" s="1"/>
      <c r="P61" s="7" t="s">
        <v>41</v>
      </c>
      <c r="Q61" s="1"/>
      <c r="R61" s="7" t="s">
        <v>42</v>
      </c>
      <c r="S61" s="1"/>
      <c r="T61" s="7" t="s">
        <v>43</v>
      </c>
      <c r="U61" s="1"/>
      <c r="V61" s="7" t="s">
        <v>44</v>
      </c>
      <c r="W61" s="1"/>
      <c r="X61" s="7" t="s">
        <v>45</v>
      </c>
      <c r="Y61" s="33"/>
      <c r="Z61" s="7" t="s">
        <v>26</v>
      </c>
      <c r="AA61" s="24"/>
      <c r="AB61" s="7" t="s">
        <v>27</v>
      </c>
      <c r="AC61" s="11"/>
      <c r="AD61" s="1"/>
      <c r="AE61" s="1"/>
    </row>
    <row r="62" spans="1:31" ht="15">
      <c r="A62" s="98"/>
      <c r="B62" s="1"/>
      <c r="C62" s="84"/>
      <c r="D62" s="84"/>
      <c r="E62" s="84"/>
      <c r="F62" s="84"/>
      <c r="G62" s="84"/>
      <c r="H62" s="84"/>
      <c r="I62" s="1"/>
      <c r="J62" s="16"/>
      <c r="K62" s="88" t="s">
        <v>479</v>
      </c>
      <c r="L62" s="1"/>
      <c r="M62" s="1"/>
      <c r="N62" s="87">
        <v>21500000000</v>
      </c>
      <c r="O62" s="87"/>
      <c r="P62" s="87">
        <v>25511000000</v>
      </c>
      <c r="Q62" s="87"/>
      <c r="R62" s="87">
        <v>26245000000</v>
      </c>
      <c r="S62" s="87"/>
      <c r="T62" s="87">
        <v>26761000000</v>
      </c>
      <c r="U62" s="87"/>
      <c r="V62" s="87">
        <v>27355000000</v>
      </c>
      <c r="W62" s="87"/>
      <c r="X62" s="87">
        <v>27811000000</v>
      </c>
      <c r="Y62" s="33"/>
      <c r="Z62" s="33">
        <f aca="true" t="shared" si="4" ref="Z62:Z69">SUM(N62:X62)</f>
        <v>155183000000</v>
      </c>
      <c r="AA62" s="33"/>
      <c r="AB62" s="33">
        <f aca="true" t="shared" si="5" ref="AB62:AB69">ROUND(Z62/6,4)</f>
        <v>25863833333.3333</v>
      </c>
      <c r="AC62" s="11"/>
      <c r="AD62" s="1"/>
      <c r="AE62" s="1"/>
    </row>
    <row r="63" spans="1:31" ht="15">
      <c r="A63" s="98"/>
      <c r="B63" s="1"/>
      <c r="C63" s="84"/>
      <c r="D63" s="84"/>
      <c r="E63" s="84"/>
      <c r="F63" s="84"/>
      <c r="G63" s="84"/>
      <c r="H63" s="84"/>
      <c r="I63" s="1"/>
      <c r="J63" s="16"/>
      <c r="K63" s="1" t="s">
        <v>480</v>
      </c>
      <c r="L63" s="1" t="s">
        <v>481</v>
      </c>
      <c r="M63" s="1"/>
      <c r="N63" s="87">
        <v>0</v>
      </c>
      <c r="O63" s="87"/>
      <c r="P63" s="87">
        <v>0</v>
      </c>
      <c r="Q63" s="87"/>
      <c r="R63" s="87">
        <v>0</v>
      </c>
      <c r="S63" s="87"/>
      <c r="T63" s="87">
        <v>-65000000</v>
      </c>
      <c r="U63" s="87"/>
      <c r="V63" s="87">
        <v>-65000000</v>
      </c>
      <c r="W63" s="87"/>
      <c r="X63" s="87">
        <v>-65000000</v>
      </c>
      <c r="Y63" s="33"/>
      <c r="Z63" s="33">
        <f t="shared" si="4"/>
        <v>-195000000</v>
      </c>
      <c r="AA63" s="33"/>
      <c r="AB63" s="33">
        <f t="shared" si="5"/>
        <v>-32500000</v>
      </c>
      <c r="AC63" s="11"/>
      <c r="AD63" s="1"/>
      <c r="AE63" s="1"/>
    </row>
    <row r="64" spans="1:31" ht="15">
      <c r="A64" s="98"/>
      <c r="B64" s="1"/>
      <c r="C64" s="84"/>
      <c r="D64" s="84"/>
      <c r="E64" s="84"/>
      <c r="F64" s="84"/>
      <c r="G64" s="84"/>
      <c r="H64" s="84"/>
      <c r="I64" s="1"/>
      <c r="J64" s="16"/>
      <c r="K64" s="1"/>
      <c r="L64" s="1" t="s">
        <v>482</v>
      </c>
      <c r="M64" s="1"/>
      <c r="N64" s="87">
        <v>0</v>
      </c>
      <c r="O64" s="87"/>
      <c r="P64" s="87">
        <v>0</v>
      </c>
      <c r="Q64" s="87"/>
      <c r="R64" s="87">
        <v>-70484000</v>
      </c>
      <c r="S64" s="87"/>
      <c r="T64" s="87">
        <f>-92194000*(1-0.0022)</f>
        <v>-91991173.2</v>
      </c>
      <c r="U64" s="87"/>
      <c r="V64" s="87">
        <v>-122457000</v>
      </c>
      <c r="W64" s="87"/>
      <c r="X64" s="87">
        <f>-94000000-X66</f>
        <v>-88625000</v>
      </c>
      <c r="Y64" s="33"/>
      <c r="Z64" s="33">
        <f t="shared" si="4"/>
        <v>-373557173.2</v>
      </c>
      <c r="AA64" s="33"/>
      <c r="AB64" s="33">
        <f t="shared" si="5"/>
        <v>-62259528.8667</v>
      </c>
      <c r="AC64" s="11"/>
      <c r="AD64" s="1"/>
      <c r="AE64" s="1"/>
    </row>
    <row r="65" spans="1:31" ht="15">
      <c r="A65" s="98"/>
      <c r="B65" s="1"/>
      <c r="C65" s="84"/>
      <c r="D65" s="84"/>
      <c r="E65" s="84"/>
      <c r="F65" s="84"/>
      <c r="G65" s="84"/>
      <c r="H65" s="84"/>
      <c r="I65" s="1"/>
      <c r="J65" s="16"/>
      <c r="K65" s="1"/>
      <c r="L65" s="1" t="s">
        <v>483</v>
      </c>
      <c r="M65" s="1"/>
      <c r="N65" s="87">
        <v>0</v>
      </c>
      <c r="O65" s="87"/>
      <c r="P65" s="87">
        <v>0</v>
      </c>
      <c r="Q65" s="87"/>
      <c r="R65" s="87">
        <v>-5574400</v>
      </c>
      <c r="S65" s="87"/>
      <c r="T65" s="87">
        <v>0</v>
      </c>
      <c r="U65" s="87"/>
      <c r="V65" s="87">
        <v>0</v>
      </c>
      <c r="W65" s="87"/>
      <c r="X65" s="87">
        <v>0</v>
      </c>
      <c r="Y65" s="33"/>
      <c r="Z65" s="33">
        <f t="shared" si="4"/>
        <v>-5574400</v>
      </c>
      <c r="AA65" s="33"/>
      <c r="AB65" s="33">
        <f t="shared" si="5"/>
        <v>-929066.6667</v>
      </c>
      <c r="AC65" s="11"/>
      <c r="AD65" s="1"/>
      <c r="AE65" s="1"/>
    </row>
    <row r="66" spans="1:31" ht="15">
      <c r="A66" s="98"/>
      <c r="B66" s="1"/>
      <c r="C66" s="84"/>
      <c r="D66" s="84"/>
      <c r="E66" s="84"/>
      <c r="F66" s="84"/>
      <c r="G66" s="84"/>
      <c r="H66" s="84"/>
      <c r="I66" s="1"/>
      <c r="J66" s="16"/>
      <c r="K66" s="1"/>
      <c r="L66" s="1" t="s">
        <v>484</v>
      </c>
      <c r="M66" s="1"/>
      <c r="N66" s="87">
        <v>0</v>
      </c>
      <c r="O66" s="87"/>
      <c r="P66" s="87">
        <v>0</v>
      </c>
      <c r="Q66" s="87"/>
      <c r="R66" s="87">
        <v>0</v>
      </c>
      <c r="S66" s="87"/>
      <c r="T66" s="87">
        <f>-375000*(1-0.0022)</f>
        <v>-374175</v>
      </c>
      <c r="U66" s="87"/>
      <c r="V66" s="87">
        <v>-5375000</v>
      </c>
      <c r="W66" s="87"/>
      <c r="X66" s="87">
        <v>-5375000</v>
      </c>
      <c r="Y66" s="33"/>
      <c r="Z66" s="33">
        <f t="shared" si="4"/>
        <v>-11124175</v>
      </c>
      <c r="AA66" s="33"/>
      <c r="AB66" s="33">
        <f t="shared" si="5"/>
        <v>-1854029.1667</v>
      </c>
      <c r="AC66" s="11"/>
      <c r="AD66" s="1"/>
      <c r="AE66" s="1"/>
    </row>
    <row r="67" spans="1:31" ht="15">
      <c r="A67" s="98"/>
      <c r="B67" s="1"/>
      <c r="C67" s="84"/>
      <c r="D67" s="84"/>
      <c r="E67" s="84"/>
      <c r="F67" s="84"/>
      <c r="G67" s="84"/>
      <c r="H67" s="84"/>
      <c r="I67" s="1"/>
      <c r="J67" s="16"/>
      <c r="K67" s="1"/>
      <c r="L67" s="1" t="s">
        <v>485</v>
      </c>
      <c r="M67" s="1"/>
      <c r="N67" s="87">
        <v>0</v>
      </c>
      <c r="O67" s="87"/>
      <c r="P67" s="87">
        <v>0</v>
      </c>
      <c r="Q67" s="87"/>
      <c r="R67" s="87">
        <v>-105260000</v>
      </c>
      <c r="S67" s="87"/>
      <c r="T67" s="87">
        <f>-65255148-203652</f>
        <v>-65458800</v>
      </c>
      <c r="U67" s="87"/>
      <c r="V67" s="87">
        <v>0</v>
      </c>
      <c r="W67" s="87"/>
      <c r="X67" s="87">
        <v>0</v>
      </c>
      <c r="Y67" s="33"/>
      <c r="Z67" s="33">
        <f t="shared" si="4"/>
        <v>-170718800</v>
      </c>
      <c r="AA67" s="33"/>
      <c r="AB67" s="33">
        <f t="shared" si="5"/>
        <v>-28453133.3333</v>
      </c>
      <c r="AC67" s="11"/>
      <c r="AD67" s="1"/>
      <c r="AE67" s="1"/>
    </row>
    <row r="68" spans="1:31" ht="15">
      <c r="A68" s="98"/>
      <c r="B68" s="1"/>
      <c r="C68" s="84"/>
      <c r="D68" s="84"/>
      <c r="E68" s="84"/>
      <c r="F68" s="84"/>
      <c r="G68" s="84"/>
      <c r="H68" s="84"/>
      <c r="I68" s="1"/>
      <c r="J68" s="16"/>
      <c r="K68" s="1" t="s">
        <v>486</v>
      </c>
      <c r="L68" s="1" t="s">
        <v>71</v>
      </c>
      <c r="M68" s="1"/>
      <c r="N68" s="90">
        <f>N21</f>
        <v>0</v>
      </c>
      <c r="O68" s="87"/>
      <c r="P68" s="90">
        <f>P21</f>
        <v>0</v>
      </c>
      <c r="Q68" s="87"/>
      <c r="R68" s="90">
        <f>R21</f>
        <v>1456350000</v>
      </c>
      <c r="S68" s="87"/>
      <c r="T68" s="90">
        <f>T21</f>
        <v>3058000000</v>
      </c>
      <c r="U68" s="87"/>
      <c r="V68" s="90">
        <f>V21</f>
        <v>4543000000</v>
      </c>
      <c r="W68" s="87"/>
      <c r="X68" s="90">
        <f>X21</f>
        <v>3624000000</v>
      </c>
      <c r="Y68" s="33"/>
      <c r="Z68" s="90">
        <f t="shared" si="4"/>
        <v>12681350000</v>
      </c>
      <c r="AA68" s="33"/>
      <c r="AB68" s="90">
        <f t="shared" si="5"/>
        <v>2113558333.3333</v>
      </c>
      <c r="AC68" s="11"/>
      <c r="AD68" s="1"/>
      <c r="AE68" s="1"/>
    </row>
    <row r="69" spans="1:31" ht="15">
      <c r="A69" s="98"/>
      <c r="B69" s="1"/>
      <c r="C69" s="84"/>
      <c r="D69" s="84"/>
      <c r="E69" s="84"/>
      <c r="F69" s="84"/>
      <c r="G69" s="84"/>
      <c r="H69" s="84"/>
      <c r="I69" s="1"/>
      <c r="J69" s="16"/>
      <c r="K69" s="1"/>
      <c r="L69" s="19" t="s">
        <v>487</v>
      </c>
      <c r="M69" s="1"/>
      <c r="N69" s="33">
        <f>SUM(N62:N68)</f>
        <v>21500000000</v>
      </c>
      <c r="O69" s="87"/>
      <c r="P69" s="33">
        <f>SUM(P62:P68)</f>
        <v>25511000000</v>
      </c>
      <c r="Q69" s="87"/>
      <c r="R69" s="33">
        <f>SUM(R62:R68)</f>
        <v>27520031600</v>
      </c>
      <c r="S69" s="87"/>
      <c r="T69" s="33">
        <f>SUM(T62:T68)</f>
        <v>29596175851.8</v>
      </c>
      <c r="U69" s="87"/>
      <c r="V69" s="33">
        <f>SUM(V62:V68)</f>
        <v>31705168000</v>
      </c>
      <c r="W69" s="87"/>
      <c r="X69" s="33">
        <f>SUM(X62:X68)</f>
        <v>31276000000</v>
      </c>
      <c r="Y69" s="33"/>
      <c r="Z69" s="33">
        <f t="shared" si="4"/>
        <v>167108375451.8</v>
      </c>
      <c r="AA69" s="33"/>
      <c r="AB69" s="33">
        <f t="shared" si="5"/>
        <v>27851395908.6333</v>
      </c>
      <c r="AC69" s="11"/>
      <c r="AD69" s="1"/>
      <c r="AE69" s="1"/>
    </row>
    <row r="70" spans="1:31" ht="15">
      <c r="A70" s="98"/>
      <c r="B70" s="1"/>
      <c r="C70" s="84"/>
      <c r="D70" s="84"/>
      <c r="E70" s="84"/>
      <c r="F70" s="84"/>
      <c r="G70" s="84"/>
      <c r="H70" s="84"/>
      <c r="I70" s="1"/>
      <c r="J70" s="16"/>
      <c r="K70" s="1"/>
      <c r="L70" s="19"/>
      <c r="M70" s="1"/>
      <c r="N70" s="33"/>
      <c r="O70" s="87"/>
      <c r="P70" s="33"/>
      <c r="Q70" s="87"/>
      <c r="R70" s="33"/>
      <c r="S70" s="87"/>
      <c r="T70" s="33"/>
      <c r="U70" s="87"/>
      <c r="V70" s="33"/>
      <c r="W70" s="87"/>
      <c r="X70" s="33"/>
      <c r="Y70" s="33"/>
      <c r="Z70" s="33"/>
      <c r="AA70" s="33"/>
      <c r="AB70" s="33"/>
      <c r="AC70" s="11"/>
      <c r="AD70" s="1"/>
      <c r="AE70" s="1"/>
    </row>
    <row r="71" spans="1:31" ht="15.75" thickBot="1">
      <c r="A71" s="107"/>
      <c r="B71" s="26"/>
      <c r="C71" s="108"/>
      <c r="D71" s="108"/>
      <c r="E71" s="108"/>
      <c r="F71" s="108"/>
      <c r="G71" s="108"/>
      <c r="H71" s="108"/>
      <c r="I71" s="26"/>
      <c r="J71" s="109"/>
      <c r="K71" s="26"/>
      <c r="L71" s="26"/>
      <c r="M71" s="26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12"/>
      <c r="AA71" s="112"/>
      <c r="AB71" s="112"/>
      <c r="AC71" s="81"/>
      <c r="AD71" s="26"/>
      <c r="AE71" s="1"/>
    </row>
    <row r="72" spans="1:31" ht="15">
      <c r="A72" s="98"/>
      <c r="B72" s="1"/>
      <c r="C72" s="84"/>
      <c r="D72" s="84"/>
      <c r="E72" s="84"/>
      <c r="F72" s="84"/>
      <c r="G72" s="84"/>
      <c r="H72" s="84"/>
      <c r="I72" s="1"/>
      <c r="J72" s="16"/>
      <c r="K72" s="1"/>
      <c r="L72" s="1"/>
      <c r="M72" s="1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33"/>
      <c r="Z72" s="33"/>
      <c r="AA72" s="33"/>
      <c r="AB72" s="33"/>
      <c r="AC72" s="11"/>
      <c r="AD72" s="1"/>
      <c r="AE72" s="1"/>
    </row>
    <row r="73" spans="1:31" ht="15">
      <c r="A73" s="98"/>
      <c r="B73" s="1"/>
      <c r="C73" s="84"/>
      <c r="D73" s="84"/>
      <c r="E73" s="84"/>
      <c r="F73" s="84"/>
      <c r="G73" s="84"/>
      <c r="H73" s="84"/>
      <c r="I73" s="2" t="str">
        <f>B1</f>
        <v>FILENAME: P:\Users\Highways\Reauthorization\STIA Authorizations</v>
      </c>
      <c r="J73" s="16"/>
      <c r="K73" s="1"/>
      <c r="L73" s="1"/>
      <c r="M73" s="1"/>
      <c r="N73" s="87"/>
      <c r="O73" s="87"/>
      <c r="P73" s="87"/>
      <c r="Q73" s="87"/>
      <c r="R73" s="87"/>
      <c r="S73" s="87"/>
      <c r="T73" s="87"/>
      <c r="U73" s="87"/>
      <c r="V73" s="113"/>
      <c r="W73" s="87"/>
      <c r="X73" s="87"/>
      <c r="Y73" s="33"/>
      <c r="Z73" s="33"/>
      <c r="AA73" s="33"/>
      <c r="AB73" s="48">
        <v>36915</v>
      </c>
      <c r="AC73" s="11"/>
      <c r="AD73" s="1"/>
      <c r="AE73" s="1"/>
    </row>
    <row r="74" spans="1:31" ht="15">
      <c r="A74" s="98"/>
      <c r="B74" s="1"/>
      <c r="C74" s="84"/>
      <c r="D74" s="84"/>
      <c r="E74" s="84"/>
      <c r="F74" s="84"/>
      <c r="G74" s="84"/>
      <c r="H74" s="84"/>
      <c r="I74" s="4" t="s">
        <v>488</v>
      </c>
      <c r="J74" s="16"/>
      <c r="K74" s="1"/>
      <c r="L74" s="1"/>
      <c r="M74" s="1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33"/>
      <c r="Z74" s="33"/>
      <c r="AA74" s="33"/>
      <c r="AB74" s="49">
        <v>0.6666666666666666</v>
      </c>
      <c r="AC74" s="11"/>
      <c r="AD74" s="1"/>
      <c r="AE74" s="1"/>
    </row>
    <row r="75" spans="1:31" ht="15.75">
      <c r="A75" s="98"/>
      <c r="B75" s="1"/>
      <c r="C75" s="114"/>
      <c r="D75" s="114"/>
      <c r="E75" s="114"/>
      <c r="F75" s="114"/>
      <c r="G75" s="114"/>
      <c r="H75" s="114"/>
      <c r="I75" s="6" t="s">
        <v>489</v>
      </c>
      <c r="J75" s="50"/>
      <c r="K75" s="6"/>
      <c r="L75" s="6"/>
      <c r="M75" s="6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83"/>
      <c r="AA75" s="83"/>
      <c r="AB75" s="83"/>
      <c r="AC75" s="91"/>
      <c r="AD75" s="115"/>
      <c r="AE75" s="1"/>
    </row>
    <row r="76" spans="1:31" ht="15.75">
      <c r="A76" s="98"/>
      <c r="B76" s="6"/>
      <c r="C76" s="114"/>
      <c r="D76" s="114"/>
      <c r="E76" s="114"/>
      <c r="F76" s="114"/>
      <c r="G76" s="114"/>
      <c r="H76" s="114"/>
      <c r="I76" s="6"/>
      <c r="J76" s="50"/>
      <c r="K76" s="6"/>
      <c r="L76" s="6"/>
      <c r="M76" s="6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83"/>
      <c r="AA76" s="83"/>
      <c r="AB76" s="83"/>
      <c r="AC76" s="83"/>
      <c r="AD76" s="116"/>
      <c r="AE76" s="1"/>
    </row>
    <row r="77" spans="1:31" ht="15.75">
      <c r="A77" s="98"/>
      <c r="B77" s="1"/>
      <c r="C77" s="1"/>
      <c r="D77" s="1"/>
      <c r="E77" s="1"/>
      <c r="F77" s="84"/>
      <c r="G77" s="84"/>
      <c r="H77" s="84"/>
      <c r="I77" s="8" t="s">
        <v>424</v>
      </c>
      <c r="J77" s="84"/>
      <c r="K77" s="84"/>
      <c r="L77" s="84"/>
      <c r="M77" s="1"/>
      <c r="N77" s="7" t="s">
        <v>40</v>
      </c>
      <c r="O77" s="1"/>
      <c r="P77" s="7" t="s">
        <v>41</v>
      </c>
      <c r="Q77" s="1"/>
      <c r="R77" s="7" t="s">
        <v>42</v>
      </c>
      <c r="S77" s="1"/>
      <c r="T77" s="7" t="s">
        <v>43</v>
      </c>
      <c r="U77" s="1"/>
      <c r="V77" s="7" t="s">
        <v>44</v>
      </c>
      <c r="W77" s="1"/>
      <c r="X77" s="7" t="s">
        <v>45</v>
      </c>
      <c r="Y77" s="33"/>
      <c r="Z77" s="85" t="s">
        <v>26</v>
      </c>
      <c r="AA77" s="33"/>
      <c r="AB77" s="85" t="s">
        <v>27</v>
      </c>
      <c r="AC77" s="33"/>
      <c r="AD77" s="11"/>
      <c r="AE77" s="1"/>
    </row>
    <row r="78" spans="1:31" ht="15">
      <c r="A78" s="98"/>
      <c r="B78" s="1"/>
      <c r="C78" s="1"/>
      <c r="D78" s="1"/>
      <c r="E78" s="1"/>
      <c r="F78" s="84"/>
      <c r="G78" s="84"/>
      <c r="H78" s="84"/>
      <c r="I78" s="1"/>
      <c r="J78" s="86" t="s">
        <v>425</v>
      </c>
      <c r="K78" s="84"/>
      <c r="L78" s="84"/>
      <c r="M78" s="1"/>
      <c r="N78" s="87"/>
      <c r="O78" s="87"/>
      <c r="P78" s="87"/>
      <c r="Q78" s="87"/>
      <c r="R78" s="87"/>
      <c r="S78" s="87"/>
      <c r="T78" s="87"/>
      <c r="U78" s="87"/>
      <c r="V78" s="113"/>
      <c r="W78" s="87"/>
      <c r="X78" s="87"/>
      <c r="Y78" s="33"/>
      <c r="Z78" s="33"/>
      <c r="AA78" s="33"/>
      <c r="AB78" s="33"/>
      <c r="AC78" s="33"/>
      <c r="AD78" s="11"/>
      <c r="AE78" s="1"/>
    </row>
    <row r="79" spans="1:31" ht="15">
      <c r="A79" s="98"/>
      <c r="B79" s="1"/>
      <c r="C79" s="1"/>
      <c r="D79" s="1"/>
      <c r="E79" s="1"/>
      <c r="F79" s="88"/>
      <c r="G79" s="84"/>
      <c r="H79" s="84"/>
      <c r="I79" s="1"/>
      <c r="J79" s="1"/>
      <c r="K79" s="88" t="s">
        <v>490</v>
      </c>
      <c r="L79" s="88"/>
      <c r="M79" s="1"/>
      <c r="N79" s="33">
        <f>N69</f>
        <v>21500000000</v>
      </c>
      <c r="O79" s="87"/>
      <c r="P79" s="33">
        <f>P69</f>
        <v>25511000000</v>
      </c>
      <c r="Q79" s="87"/>
      <c r="R79" s="33">
        <f>R69</f>
        <v>27520031600</v>
      </c>
      <c r="S79" s="87"/>
      <c r="T79" s="33">
        <f>T69</f>
        <v>29596175851.8</v>
      </c>
      <c r="U79" s="87"/>
      <c r="V79" s="33">
        <f>V69</f>
        <v>31705168000</v>
      </c>
      <c r="W79" s="87"/>
      <c r="X79" s="33">
        <f>X69</f>
        <v>31276000000</v>
      </c>
      <c r="Y79" s="33"/>
      <c r="Z79" s="33">
        <f>SUM(N79:X79)</f>
        <v>167108375451.8</v>
      </c>
      <c r="AA79" s="33"/>
      <c r="AB79" s="33">
        <f>ROUND(Z79/6,4)</f>
        <v>27851395908.6333</v>
      </c>
      <c r="AC79" s="33"/>
      <c r="AD79" s="11"/>
      <c r="AE79" s="1"/>
    </row>
    <row r="80" spans="1:31" ht="15">
      <c r="A80" s="98"/>
      <c r="B80" s="1"/>
      <c r="C80" s="1"/>
      <c r="D80" s="1"/>
      <c r="E80" s="1"/>
      <c r="F80" s="88"/>
      <c r="G80" s="84"/>
      <c r="H80" s="84"/>
      <c r="I80" s="1"/>
      <c r="J80" s="1"/>
      <c r="K80" s="88" t="s">
        <v>491</v>
      </c>
      <c r="L80" s="88"/>
      <c r="M80" s="1"/>
      <c r="N80" s="33">
        <f>N104</f>
        <v>85000000</v>
      </c>
      <c r="O80" s="87"/>
      <c r="P80" s="33">
        <f>P104</f>
        <v>100000000</v>
      </c>
      <c r="Q80" s="87"/>
      <c r="R80" s="33">
        <f>R104</f>
        <v>105000000</v>
      </c>
      <c r="S80" s="87"/>
      <c r="T80" s="33">
        <f>T104</f>
        <v>176610600</v>
      </c>
      <c r="U80" s="87"/>
      <c r="V80" s="33">
        <f>V104</f>
        <v>182000000</v>
      </c>
      <c r="W80" s="87"/>
      <c r="X80" s="33">
        <f>X104</f>
        <v>190000000</v>
      </c>
      <c r="Y80" s="33"/>
      <c r="Z80" s="33">
        <f>SUM(N80:X80)</f>
        <v>838610600</v>
      </c>
      <c r="AA80" s="33"/>
      <c r="AB80" s="33">
        <f>ROUND(Z80/6,4)</f>
        <v>139768433.3333</v>
      </c>
      <c r="AC80" s="33"/>
      <c r="AD80" s="11"/>
      <c r="AE80" s="1"/>
    </row>
    <row r="81" spans="1:31" ht="15">
      <c r="A81" s="98"/>
      <c r="B81" s="1"/>
      <c r="C81" s="1"/>
      <c r="D81" s="1"/>
      <c r="E81" s="1"/>
      <c r="F81" s="88"/>
      <c r="G81" s="84"/>
      <c r="H81" s="84"/>
      <c r="I81" s="1"/>
      <c r="J81" s="1"/>
      <c r="K81" s="88" t="s">
        <v>492</v>
      </c>
      <c r="L81" s="88"/>
      <c r="M81" s="1"/>
      <c r="N81" s="33">
        <v>0</v>
      </c>
      <c r="O81" s="87"/>
      <c r="P81" s="33">
        <v>0</v>
      </c>
      <c r="Q81" s="87"/>
      <c r="R81" s="33">
        <f>-SUM(R64:R66)</f>
        <v>76058400</v>
      </c>
      <c r="S81" s="87"/>
      <c r="T81" s="33">
        <f>-SUM(T64:T66)</f>
        <v>92365348.2</v>
      </c>
      <c r="U81" s="87"/>
      <c r="V81" s="33">
        <f>-SUM(V64:V66)</f>
        <v>127832000</v>
      </c>
      <c r="W81" s="87"/>
      <c r="X81" s="33">
        <f>-SUM(X64:X66)</f>
        <v>94000000</v>
      </c>
      <c r="Y81" s="33"/>
      <c r="Z81" s="33">
        <f>SUM(N81:X81)</f>
        <v>390255748.2</v>
      </c>
      <c r="AA81" s="33"/>
      <c r="AB81" s="33">
        <f>ROUND(Z81/6,4)</f>
        <v>65042624.7</v>
      </c>
      <c r="AC81" s="33"/>
      <c r="AD81" s="11"/>
      <c r="AE81" s="1"/>
    </row>
    <row r="82" spans="1:31" ht="15">
      <c r="A82" s="98"/>
      <c r="B82" s="1"/>
      <c r="C82" s="1"/>
      <c r="D82" s="1"/>
      <c r="E82" s="1"/>
      <c r="F82" s="88"/>
      <c r="G82" s="84"/>
      <c r="H82" s="84"/>
      <c r="I82" s="1"/>
      <c r="J82" s="1"/>
      <c r="K82" s="88" t="s">
        <v>302</v>
      </c>
      <c r="L82" s="88"/>
      <c r="M82" s="1"/>
      <c r="N82" s="89">
        <f>258200000-2000000</f>
        <v>256200000</v>
      </c>
      <c r="O82" s="87"/>
      <c r="P82" s="89">
        <f>272000000-960000</f>
        <v>271040000</v>
      </c>
      <c r="Q82" s="87"/>
      <c r="R82" s="89">
        <f>278800000-398000</f>
        <v>278402000</v>
      </c>
      <c r="S82" s="87"/>
      <c r="T82" s="89">
        <f>285000000*(1-0.0022)</f>
        <v>284373000</v>
      </c>
      <c r="U82" s="87"/>
      <c r="V82" s="89">
        <v>295000000</v>
      </c>
      <c r="W82" s="87"/>
      <c r="X82" s="89">
        <v>297000000</v>
      </c>
      <c r="Y82" s="33"/>
      <c r="Z82" s="90">
        <f>SUM(N82:X82)</f>
        <v>1682015000</v>
      </c>
      <c r="AA82" s="33"/>
      <c r="AB82" s="90">
        <f>ROUND(Z82/6,4)</f>
        <v>280335833.3333</v>
      </c>
      <c r="AC82" s="33"/>
      <c r="AD82" s="11"/>
      <c r="AE82" s="1"/>
    </row>
    <row r="83" spans="1:31" ht="15.75">
      <c r="A83" s="98"/>
      <c r="B83" s="1"/>
      <c r="C83" s="1"/>
      <c r="D83" s="1"/>
      <c r="E83" s="1"/>
      <c r="F83" s="88"/>
      <c r="G83" s="1"/>
      <c r="H83" s="84"/>
      <c r="I83" s="88"/>
      <c r="J83" s="88"/>
      <c r="K83" s="88"/>
      <c r="L83" s="88" t="s">
        <v>426</v>
      </c>
      <c r="M83" s="1"/>
      <c r="N83" s="91">
        <f>SUM(N79:N82)</f>
        <v>21841200000</v>
      </c>
      <c r="O83" s="92"/>
      <c r="P83" s="91">
        <f>SUM(P79:P82)</f>
        <v>25882040000</v>
      </c>
      <c r="Q83" s="92"/>
      <c r="R83" s="91">
        <f>SUM(R79:R82)</f>
        <v>27979492000</v>
      </c>
      <c r="S83" s="92"/>
      <c r="T83" s="91">
        <f>SUM(T79:T82)</f>
        <v>30149524800</v>
      </c>
      <c r="U83" s="92"/>
      <c r="V83" s="91">
        <f>SUM(V79:V82)</f>
        <v>32310000000</v>
      </c>
      <c r="W83" s="92"/>
      <c r="X83" s="91">
        <f>SUM(X79:X82)</f>
        <v>31857000000</v>
      </c>
      <c r="Y83" s="91"/>
      <c r="Z83" s="91">
        <f>SUM(N83:X83)</f>
        <v>170019256800</v>
      </c>
      <c r="AA83" s="91"/>
      <c r="AB83" s="91">
        <f>ROUND(Z83/6,4)</f>
        <v>28336542800</v>
      </c>
      <c r="AC83" s="33"/>
      <c r="AD83" s="11"/>
      <c r="AE83" s="1"/>
    </row>
    <row r="84" spans="1:31" ht="15">
      <c r="A84" s="98"/>
      <c r="B84" s="1"/>
      <c r="C84" s="1"/>
      <c r="D84" s="1"/>
      <c r="E84" s="1"/>
      <c r="F84" s="88"/>
      <c r="G84" s="88"/>
      <c r="H84" s="84"/>
      <c r="I84" s="88"/>
      <c r="J84" s="88"/>
      <c r="K84" s="88"/>
      <c r="L84" s="88"/>
      <c r="M84" s="1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33"/>
      <c r="Z84" s="33"/>
      <c r="AA84" s="33"/>
      <c r="AB84" s="33"/>
      <c r="AC84" s="33"/>
      <c r="AD84" s="11"/>
      <c r="AE84" s="1"/>
    </row>
    <row r="85" spans="1:31" ht="15">
      <c r="A85" s="98"/>
      <c r="B85" s="1"/>
      <c r="C85" s="1"/>
      <c r="D85" s="1"/>
      <c r="E85" s="1"/>
      <c r="F85" s="88"/>
      <c r="G85" s="88"/>
      <c r="H85" s="84"/>
      <c r="I85" s="1"/>
      <c r="J85" s="86" t="s">
        <v>427</v>
      </c>
      <c r="K85" s="88"/>
      <c r="L85" s="88"/>
      <c r="M85" s="1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33"/>
      <c r="Z85" s="33"/>
      <c r="AA85" s="33"/>
      <c r="AB85" s="33"/>
      <c r="AC85" s="33"/>
      <c r="AD85" s="11"/>
      <c r="AE85" s="1"/>
    </row>
    <row r="86" spans="1:31" ht="15">
      <c r="A86" s="98"/>
      <c r="B86" s="1"/>
      <c r="C86" s="1"/>
      <c r="D86" s="1"/>
      <c r="E86" s="1"/>
      <c r="F86" s="88"/>
      <c r="G86" s="88"/>
      <c r="H86" s="84"/>
      <c r="I86" s="88"/>
      <c r="J86" s="1"/>
      <c r="K86" s="88" t="s">
        <v>428</v>
      </c>
      <c r="L86" s="88"/>
      <c r="M86" s="1"/>
      <c r="N86" s="89">
        <v>739000000</v>
      </c>
      <c r="O86" s="87"/>
      <c r="P86" s="89">
        <v>739000000</v>
      </c>
      <c r="Q86" s="87"/>
      <c r="R86" s="89">
        <v>739000000</v>
      </c>
      <c r="S86" s="87"/>
      <c r="T86" s="89">
        <v>739000000</v>
      </c>
      <c r="U86" s="87"/>
      <c r="V86" s="89">
        <v>739000000</v>
      </c>
      <c r="W86" s="87"/>
      <c r="X86" s="89">
        <v>739000000</v>
      </c>
      <c r="Y86" s="33"/>
      <c r="Z86" s="90">
        <f>SUM(N86:X86)</f>
        <v>4434000000</v>
      </c>
      <c r="AA86" s="33"/>
      <c r="AB86" s="90">
        <f>ROUND(Z86/6,4)</f>
        <v>739000000</v>
      </c>
      <c r="AC86" s="33"/>
      <c r="AD86" s="11"/>
      <c r="AE86" s="1"/>
    </row>
    <row r="87" spans="1:31" ht="15">
      <c r="A87" s="98"/>
      <c r="B87" s="1"/>
      <c r="C87" s="1"/>
      <c r="D87" s="1"/>
      <c r="E87" s="1"/>
      <c r="F87" s="88"/>
      <c r="G87" s="88"/>
      <c r="H87" s="84"/>
      <c r="I87" s="88"/>
      <c r="J87" s="88"/>
      <c r="K87" s="88"/>
      <c r="L87" s="88"/>
      <c r="M87" s="1"/>
      <c r="N87" s="87"/>
      <c r="O87" s="87"/>
      <c r="P87" s="87"/>
      <c r="Q87" s="87"/>
      <c r="R87" s="87"/>
      <c r="S87" s="87"/>
      <c r="T87" s="87"/>
      <c r="U87" s="87"/>
      <c r="V87" s="117">
        <f>V88/T88-1</f>
        <v>0.06994426616320637</v>
      </c>
      <c r="W87" s="87"/>
      <c r="X87" s="87"/>
      <c r="Y87" s="33"/>
      <c r="Z87" s="33"/>
      <c r="AA87" s="33"/>
      <c r="AB87" s="33"/>
      <c r="AC87" s="33"/>
      <c r="AD87" s="11"/>
      <c r="AE87" s="1"/>
    </row>
    <row r="88" spans="1:31" ht="15.75">
      <c r="A88" s="98"/>
      <c r="B88" s="1"/>
      <c r="C88" s="1"/>
      <c r="D88" s="1"/>
      <c r="E88" s="1"/>
      <c r="F88" s="88"/>
      <c r="G88" s="88"/>
      <c r="H88" s="84"/>
      <c r="I88" s="1"/>
      <c r="J88" s="1"/>
      <c r="K88" s="88"/>
      <c r="L88" s="88" t="s">
        <v>429</v>
      </c>
      <c r="M88" s="1"/>
      <c r="N88" s="93">
        <f>N83+N86</f>
        <v>22580200000</v>
      </c>
      <c r="O88" s="92"/>
      <c r="P88" s="93">
        <f>P83+P86</f>
        <v>26621040000</v>
      </c>
      <c r="Q88" s="92"/>
      <c r="R88" s="93">
        <f>R83+R86</f>
        <v>28718492000</v>
      </c>
      <c r="S88" s="92"/>
      <c r="T88" s="93">
        <f>T83+T86</f>
        <v>30888524800</v>
      </c>
      <c r="U88" s="92"/>
      <c r="V88" s="93">
        <f>V83+V86</f>
        <v>33049000000</v>
      </c>
      <c r="W88" s="92"/>
      <c r="X88" s="93">
        <f>X83+X86</f>
        <v>32596000000</v>
      </c>
      <c r="Y88" s="91"/>
      <c r="Z88" s="93">
        <f>Z83+Z86</f>
        <v>174453256800</v>
      </c>
      <c r="AA88" s="91"/>
      <c r="AB88" s="93">
        <f>ROUND(Z88/6,4)</f>
        <v>29075542800</v>
      </c>
      <c r="AC88" s="33"/>
      <c r="AD88" s="11"/>
      <c r="AE88" s="1"/>
    </row>
    <row r="89" spans="1:31" ht="15">
      <c r="A89" s="98"/>
      <c r="B89" s="1"/>
      <c r="C89" s="1"/>
      <c r="D89" s="1"/>
      <c r="E89" s="1"/>
      <c r="F89" s="88"/>
      <c r="G89" s="88"/>
      <c r="H89" s="84"/>
      <c r="I89" s="88"/>
      <c r="J89" s="88"/>
      <c r="K89" s="88"/>
      <c r="L89" s="88"/>
      <c r="M89" s="1"/>
      <c r="N89" s="87"/>
      <c r="O89" s="87"/>
      <c r="P89" s="87"/>
      <c r="Q89" s="87"/>
      <c r="R89" s="87"/>
      <c r="S89" s="87"/>
      <c r="T89" s="87"/>
      <c r="U89" s="87"/>
      <c r="V89" s="117">
        <f>V90/T90-1</f>
        <v>0.07827716910866789</v>
      </c>
      <c r="W89" s="87"/>
      <c r="X89" s="87"/>
      <c r="Y89" s="33"/>
      <c r="Z89" s="33"/>
      <c r="AA89" s="33"/>
      <c r="AB89" s="33"/>
      <c r="AC89" s="33"/>
      <c r="AD89" s="11"/>
      <c r="AE89" s="1"/>
    </row>
    <row r="90" spans="1:31" ht="15.75">
      <c r="A90" s="98"/>
      <c r="B90" s="1"/>
      <c r="C90" s="1"/>
      <c r="D90" s="1"/>
      <c r="E90" s="1"/>
      <c r="F90" s="88"/>
      <c r="G90" s="88"/>
      <c r="H90" s="84"/>
      <c r="I90" s="94" t="s">
        <v>430</v>
      </c>
      <c r="J90" s="88"/>
      <c r="K90" s="88"/>
      <c r="L90" s="88"/>
      <c r="M90" s="1"/>
      <c r="N90" s="92">
        <v>4844000000</v>
      </c>
      <c r="O90" s="92"/>
      <c r="P90" s="92">
        <v>5365000000</v>
      </c>
      <c r="Q90" s="92"/>
      <c r="R90" s="92">
        <v>5797000000</v>
      </c>
      <c r="S90" s="92"/>
      <c r="T90" s="92">
        <f>6271000000*(1-0.0022)</f>
        <v>6257203800</v>
      </c>
      <c r="U90" s="92"/>
      <c r="V90" s="92">
        <v>6747000000</v>
      </c>
      <c r="W90" s="92"/>
      <c r="X90" s="92">
        <v>7226000000</v>
      </c>
      <c r="Y90" s="91"/>
      <c r="Z90" s="91">
        <f>SUM(N90:X90)</f>
        <v>36236203800</v>
      </c>
      <c r="AA90" s="91"/>
      <c r="AB90" s="91">
        <f>ROUND(Z90/6,4)</f>
        <v>6039367300</v>
      </c>
      <c r="AC90" s="33"/>
      <c r="AD90" s="11"/>
      <c r="AE90" s="1"/>
    </row>
    <row r="91" spans="1:31" ht="15">
      <c r="A91" s="98"/>
      <c r="B91" s="1"/>
      <c r="C91" s="1"/>
      <c r="D91" s="1"/>
      <c r="E91" s="1"/>
      <c r="F91" s="88"/>
      <c r="G91" s="88"/>
      <c r="H91" s="84"/>
      <c r="I91" s="88"/>
      <c r="J91" s="88"/>
      <c r="K91" s="88"/>
      <c r="L91" s="88"/>
      <c r="M91" s="1"/>
      <c r="N91" s="87"/>
      <c r="O91" s="87"/>
      <c r="P91" s="87"/>
      <c r="Q91" s="87"/>
      <c r="R91" s="87"/>
      <c r="S91" s="87"/>
      <c r="T91" s="87"/>
      <c r="U91" s="87"/>
      <c r="V91" s="117">
        <f>V92/T92-1</f>
        <v>0.07134794496937125</v>
      </c>
      <c r="W91" s="87"/>
      <c r="X91" s="87"/>
      <c r="Y91" s="33"/>
      <c r="Z91" s="33"/>
      <c r="AA91" s="33"/>
      <c r="AB91" s="33"/>
      <c r="AC91" s="33"/>
      <c r="AD91" s="11"/>
      <c r="AE91" s="1"/>
    </row>
    <row r="92" spans="1:31" ht="16.5" thickBot="1">
      <c r="A92" s="98"/>
      <c r="B92" s="1"/>
      <c r="C92" s="1"/>
      <c r="D92" s="1"/>
      <c r="E92" s="1"/>
      <c r="F92" s="88"/>
      <c r="G92" s="88"/>
      <c r="H92" s="84"/>
      <c r="I92" s="95" t="s">
        <v>431</v>
      </c>
      <c r="J92" s="88"/>
      <c r="K92" s="88"/>
      <c r="L92" s="88"/>
      <c r="M92" s="1"/>
      <c r="N92" s="96">
        <f>N88+N90</f>
        <v>27424200000</v>
      </c>
      <c r="O92" s="92"/>
      <c r="P92" s="96">
        <f>P88+P90</f>
        <v>31986040000</v>
      </c>
      <c r="Q92" s="92"/>
      <c r="R92" s="96">
        <f>R88+R90</f>
        <v>34515492000</v>
      </c>
      <c r="S92" s="92"/>
      <c r="T92" s="96">
        <f>T88+T90</f>
        <v>37145728600</v>
      </c>
      <c r="U92" s="92"/>
      <c r="V92" s="96">
        <f>V88+V90</f>
        <v>39796000000</v>
      </c>
      <c r="W92" s="92"/>
      <c r="X92" s="96">
        <f>X88+X90</f>
        <v>39822000000</v>
      </c>
      <c r="Y92" s="91"/>
      <c r="Z92" s="96">
        <f>SUM(N92:X92)</f>
        <v>210689460600</v>
      </c>
      <c r="AA92" s="91"/>
      <c r="AB92" s="96">
        <f>ROUND(Z92/6,4)</f>
        <v>35114910100</v>
      </c>
      <c r="AC92" s="33"/>
      <c r="AD92" s="11"/>
      <c r="AE92" s="1"/>
    </row>
    <row r="93" spans="1:31" ht="15.75" thickTop="1">
      <c r="A93" s="98"/>
      <c r="B93" s="1"/>
      <c r="C93" s="1"/>
      <c r="D93" s="1"/>
      <c r="E93" s="1"/>
      <c r="F93" s="88"/>
      <c r="G93" s="88"/>
      <c r="H93" s="84"/>
      <c r="I93" s="88"/>
      <c r="J93" s="88" t="s">
        <v>432</v>
      </c>
      <c r="K93" s="88"/>
      <c r="L93" s="88"/>
      <c r="M93" s="1"/>
      <c r="N93" s="33">
        <f>N83+N90</f>
        <v>26685200000</v>
      </c>
      <c r="O93" s="87"/>
      <c r="P93" s="33">
        <f>P83+P90</f>
        <v>31247040000</v>
      </c>
      <c r="Q93" s="87"/>
      <c r="R93" s="33">
        <f>R83+R90</f>
        <v>33776492000</v>
      </c>
      <c r="S93" s="87"/>
      <c r="T93" s="33">
        <f>T83+T90</f>
        <v>36406728600</v>
      </c>
      <c r="U93" s="87"/>
      <c r="V93" s="33">
        <f>V83+V90</f>
        <v>39057000000</v>
      </c>
      <c r="W93" s="87"/>
      <c r="X93" s="33">
        <f>X83+X90</f>
        <v>39083000000</v>
      </c>
      <c r="Y93" s="33"/>
      <c r="Z93" s="33">
        <f>SUM(N93:X93)</f>
        <v>206255460600</v>
      </c>
      <c r="AA93" s="33"/>
      <c r="AB93" s="33">
        <f>ROUND(Z93/6,4)</f>
        <v>34375910100</v>
      </c>
      <c r="AC93" s="33"/>
      <c r="AD93" s="11"/>
      <c r="AE93" s="1"/>
    </row>
    <row r="94" spans="1:31" ht="15">
      <c r="A94" s="98"/>
      <c r="B94" s="1"/>
      <c r="C94" s="1"/>
      <c r="D94" s="1"/>
      <c r="E94" s="1"/>
      <c r="F94" s="88"/>
      <c r="G94" s="88"/>
      <c r="H94" s="84"/>
      <c r="I94" s="88"/>
      <c r="J94" s="88" t="s">
        <v>433</v>
      </c>
      <c r="K94" s="88"/>
      <c r="L94" s="88"/>
      <c r="M94" s="1"/>
      <c r="N94" s="33">
        <f>N86</f>
        <v>739000000</v>
      </c>
      <c r="O94" s="87"/>
      <c r="P94" s="33">
        <f>P86</f>
        <v>739000000</v>
      </c>
      <c r="Q94" s="87"/>
      <c r="R94" s="33">
        <f>R86</f>
        <v>739000000</v>
      </c>
      <c r="S94" s="87"/>
      <c r="T94" s="33">
        <f>T86</f>
        <v>739000000</v>
      </c>
      <c r="U94" s="87"/>
      <c r="V94" s="33">
        <f>V86</f>
        <v>739000000</v>
      </c>
      <c r="W94" s="87"/>
      <c r="X94" s="33">
        <f>X86</f>
        <v>739000000</v>
      </c>
      <c r="Y94" s="33"/>
      <c r="Z94" s="33">
        <f>SUM(N94:X94)</f>
        <v>4434000000</v>
      </c>
      <c r="AA94" s="33"/>
      <c r="AB94" s="33">
        <f>ROUND(Z94/6,4)</f>
        <v>739000000</v>
      </c>
      <c r="AC94" s="33"/>
      <c r="AD94" s="11"/>
      <c r="AE94" s="1"/>
    </row>
    <row r="95" spans="1:31" ht="15">
      <c r="A95" s="98"/>
      <c r="B95" s="88"/>
      <c r="C95" s="88"/>
      <c r="D95" s="88"/>
      <c r="E95" s="88"/>
      <c r="F95" s="88"/>
      <c r="G95" s="88"/>
      <c r="H95" s="84"/>
      <c r="I95" s="1"/>
      <c r="J95" s="16"/>
      <c r="K95" s="1"/>
      <c r="L95" s="1"/>
      <c r="M95" s="1"/>
      <c r="N95" s="118">
        <f>SUM(N93:N94)</f>
        <v>27424200000</v>
      </c>
      <c r="O95" s="87"/>
      <c r="P95" s="118">
        <f>SUM(P93:P94)</f>
        <v>31986040000</v>
      </c>
      <c r="Q95" s="87"/>
      <c r="R95" s="118">
        <f>SUM(R93:R94)</f>
        <v>34515492000</v>
      </c>
      <c r="S95" s="87"/>
      <c r="T95" s="118">
        <f>SUM(T93:T94)</f>
        <v>37145728600</v>
      </c>
      <c r="U95" s="87"/>
      <c r="V95" s="118">
        <f>SUM(V93:V94)</f>
        <v>39796000000</v>
      </c>
      <c r="W95" s="87"/>
      <c r="X95" s="118">
        <f>SUM(X93:X94)</f>
        <v>39822000000</v>
      </c>
      <c r="Y95" s="33"/>
      <c r="Z95" s="118">
        <f>SUM(Z93:Z94)</f>
        <v>210689460600</v>
      </c>
      <c r="AA95" s="33"/>
      <c r="AB95" s="33"/>
      <c r="AC95" s="33"/>
      <c r="AD95" s="11"/>
      <c r="AE95" s="1"/>
    </row>
    <row r="96" spans="1:31" ht="15">
      <c r="A96" s="98"/>
      <c r="B96" s="88"/>
      <c r="C96" s="88"/>
      <c r="D96" s="88"/>
      <c r="E96" s="88"/>
      <c r="F96" s="88"/>
      <c r="G96" s="88"/>
      <c r="H96" s="84"/>
      <c r="I96" s="1"/>
      <c r="J96" s="16"/>
      <c r="K96" s="1"/>
      <c r="L96" s="1"/>
      <c r="M96" s="1"/>
      <c r="N96" s="118">
        <f>N92-N95</f>
        <v>0</v>
      </c>
      <c r="O96" s="87"/>
      <c r="P96" s="118">
        <f>P92-P95</f>
        <v>0</v>
      </c>
      <c r="Q96" s="87"/>
      <c r="R96" s="118">
        <f>R92-R95</f>
        <v>0</v>
      </c>
      <c r="S96" s="87"/>
      <c r="T96" s="118">
        <f>T92-T95</f>
        <v>0</v>
      </c>
      <c r="U96" s="87"/>
      <c r="V96" s="118">
        <f>V92-V95</f>
        <v>0</v>
      </c>
      <c r="W96" s="87"/>
      <c r="X96" s="118">
        <f>X92-X95</f>
        <v>0</v>
      </c>
      <c r="Y96" s="33"/>
      <c r="Z96" s="118">
        <f>Z92-Z95</f>
        <v>0</v>
      </c>
      <c r="AA96" s="33"/>
      <c r="AB96" s="33"/>
      <c r="AC96" s="33"/>
      <c r="AD96" s="11"/>
      <c r="AE96" s="1"/>
    </row>
    <row r="97" spans="1:31" ht="15.75" thickBot="1">
      <c r="A97" s="107"/>
      <c r="B97" s="119"/>
      <c r="C97" s="119"/>
      <c r="D97" s="119"/>
      <c r="E97" s="119"/>
      <c r="F97" s="119"/>
      <c r="G97" s="119"/>
      <c r="H97" s="108"/>
      <c r="I97" s="26"/>
      <c r="J97" s="109"/>
      <c r="K97" s="110" t="s">
        <v>304</v>
      </c>
      <c r="L97" s="81" t="s">
        <v>493</v>
      </c>
      <c r="M97" s="26"/>
      <c r="N97" s="26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2"/>
      <c r="AA97" s="112"/>
      <c r="AB97" s="112"/>
      <c r="AC97" s="112"/>
      <c r="AD97" s="81"/>
      <c r="AE97" s="1"/>
    </row>
    <row r="98" spans="1:31" ht="15">
      <c r="A98" s="98"/>
      <c r="B98" s="88"/>
      <c r="C98" s="88"/>
      <c r="D98" s="88"/>
      <c r="E98" s="88"/>
      <c r="F98" s="88"/>
      <c r="G98" s="88"/>
      <c r="H98" s="84"/>
      <c r="I98" s="1"/>
      <c r="J98" s="16"/>
      <c r="K98" s="1"/>
      <c r="L98" s="1"/>
      <c r="M98" s="1"/>
      <c r="N98" s="1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33"/>
      <c r="Z98" s="33"/>
      <c r="AA98" s="33"/>
      <c r="AB98" s="33"/>
      <c r="AC98" s="33"/>
      <c r="AD98" s="11"/>
      <c r="AE98" s="1"/>
    </row>
    <row r="99" spans="1:31" ht="15.75">
      <c r="A99" s="1"/>
      <c r="B99" s="24" t="s">
        <v>132</v>
      </c>
      <c r="C99" s="1"/>
      <c r="D99" s="1"/>
      <c r="E99" s="1"/>
      <c r="F99" s="1"/>
      <c r="G99" s="1"/>
      <c r="H99" s="1"/>
      <c r="I99" s="1"/>
      <c r="J99" s="1"/>
      <c r="K99" s="1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34"/>
      <c r="Z99" s="10"/>
      <c r="AA99" s="9"/>
      <c r="AB99" s="11"/>
      <c r="AC99" s="9"/>
      <c r="AD99" s="11"/>
      <c r="AE99" s="1"/>
    </row>
    <row r="100" spans="1:3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34"/>
      <c r="Z100" s="10"/>
      <c r="AA100" s="9"/>
      <c r="AB100" s="11"/>
      <c r="AC100" s="9"/>
      <c r="AD100" s="11"/>
      <c r="AE100" s="1"/>
    </row>
    <row r="101" spans="1:31" ht="15">
      <c r="A101" s="1"/>
      <c r="B101" s="1"/>
      <c r="C101" s="99" t="s">
        <v>305</v>
      </c>
      <c r="D101" s="99"/>
      <c r="E101" s="99"/>
      <c r="F101" s="99"/>
      <c r="G101" s="16"/>
      <c r="H101" s="84" t="s">
        <v>494</v>
      </c>
      <c r="I101" s="1" t="s">
        <v>176</v>
      </c>
      <c r="J101" s="16" t="s">
        <v>491</v>
      </c>
      <c r="K101" s="1"/>
      <c r="L101" s="16"/>
      <c r="M101" s="15"/>
      <c r="N101" s="87">
        <v>79000000</v>
      </c>
      <c r="O101" s="87"/>
      <c r="P101" s="87">
        <v>90000000</v>
      </c>
      <c r="Q101" s="87"/>
      <c r="R101" s="87">
        <v>95000000</v>
      </c>
      <c r="S101" s="87"/>
      <c r="T101" s="87">
        <f>(100000000+65000000)*(1-0.0022)</f>
        <v>164637000</v>
      </c>
      <c r="U101" s="87"/>
      <c r="V101" s="87">
        <f>105000000+65000000</f>
        <v>170000000</v>
      </c>
      <c r="W101" s="33"/>
      <c r="X101" s="87">
        <f>110000000+65000000</f>
        <v>175000000</v>
      </c>
      <c r="Y101" s="33"/>
      <c r="Z101" s="33">
        <f>SUM(N101:X101)</f>
        <v>773637000</v>
      </c>
      <c r="AA101" s="33"/>
      <c r="AB101" s="33">
        <f>ROUND(Z101/6,4)</f>
        <v>128939500</v>
      </c>
      <c r="AC101" s="9"/>
      <c r="AD101" s="11" t="s">
        <v>175</v>
      </c>
      <c r="AE101" s="1"/>
    </row>
    <row r="102" spans="1:31" ht="15">
      <c r="A102" s="1"/>
      <c r="B102" s="1"/>
      <c r="C102" s="99" t="s">
        <v>306</v>
      </c>
      <c r="D102" s="99"/>
      <c r="E102" s="99"/>
      <c r="F102" s="99"/>
      <c r="G102" s="16"/>
      <c r="H102" s="84" t="s">
        <v>495</v>
      </c>
      <c r="I102" s="1" t="s">
        <v>176</v>
      </c>
      <c r="J102" s="16" t="s">
        <v>134</v>
      </c>
      <c r="K102" s="1"/>
      <c r="L102" s="16"/>
      <c r="M102" s="15"/>
      <c r="N102" s="87">
        <v>6000000</v>
      </c>
      <c r="O102" s="87"/>
      <c r="P102" s="87">
        <v>10000000</v>
      </c>
      <c r="Q102" s="87"/>
      <c r="R102" s="87">
        <v>10000000</v>
      </c>
      <c r="S102" s="87"/>
      <c r="T102" s="87">
        <f>12000000*(1-0.0022)</f>
        <v>11973600</v>
      </c>
      <c r="U102" s="87"/>
      <c r="V102" s="87">
        <v>12000000</v>
      </c>
      <c r="W102" s="33"/>
      <c r="X102" s="87">
        <v>15000000</v>
      </c>
      <c r="Y102" s="33"/>
      <c r="Z102" s="33">
        <f>SUM(N102:X102)</f>
        <v>64973600</v>
      </c>
      <c r="AA102" s="33"/>
      <c r="AB102" s="33">
        <f>ROUND(Z102/6,4)</f>
        <v>10828933.3333</v>
      </c>
      <c r="AC102" s="9"/>
      <c r="AD102" s="11" t="s">
        <v>175</v>
      </c>
      <c r="AE102" s="1"/>
    </row>
    <row r="103" spans="1:31" ht="15">
      <c r="A103" s="1"/>
      <c r="B103" s="1"/>
      <c r="C103" s="84"/>
      <c r="D103" s="84"/>
      <c r="E103" s="84"/>
      <c r="F103" s="84"/>
      <c r="G103" s="16"/>
      <c r="H103" s="84"/>
      <c r="I103" s="1"/>
      <c r="J103" s="16"/>
      <c r="K103" s="1"/>
      <c r="L103" s="16"/>
      <c r="M103" s="15"/>
      <c r="N103" s="87"/>
      <c r="O103" s="87"/>
      <c r="P103" s="87"/>
      <c r="Q103" s="87"/>
      <c r="R103" s="87"/>
      <c r="S103" s="87"/>
      <c r="T103" s="87"/>
      <c r="U103" s="87"/>
      <c r="V103" s="87"/>
      <c r="W103" s="33"/>
      <c r="X103" s="33"/>
      <c r="Y103" s="33"/>
      <c r="Z103" s="33"/>
      <c r="AA103" s="33"/>
      <c r="AB103" s="101"/>
      <c r="AC103" s="9"/>
      <c r="AD103" s="11"/>
      <c r="AE103" s="1"/>
    </row>
    <row r="104" spans="1:31" ht="15.75">
      <c r="A104" s="1"/>
      <c r="B104" s="1"/>
      <c r="C104" s="84"/>
      <c r="D104" s="84"/>
      <c r="E104" s="84"/>
      <c r="F104" s="84"/>
      <c r="G104" s="16"/>
      <c r="H104" s="84"/>
      <c r="I104" s="1"/>
      <c r="J104" s="16"/>
      <c r="K104" s="24" t="s">
        <v>136</v>
      </c>
      <c r="L104" s="24"/>
      <c r="M104" s="1"/>
      <c r="N104" s="91">
        <f>SUM(N101:N102)</f>
        <v>85000000</v>
      </c>
      <c r="O104" s="33"/>
      <c r="P104" s="91">
        <f>SUM(P101:P102)</f>
        <v>100000000</v>
      </c>
      <c r="Q104" s="33"/>
      <c r="R104" s="91">
        <f>SUM(R101:R102)</f>
        <v>105000000</v>
      </c>
      <c r="S104" s="33"/>
      <c r="T104" s="91">
        <f>SUM(T101:T102)</f>
        <v>176610600</v>
      </c>
      <c r="U104" s="33"/>
      <c r="V104" s="91">
        <f>SUM(V101:V102)</f>
        <v>182000000</v>
      </c>
      <c r="W104" s="33"/>
      <c r="X104" s="91">
        <f>SUM(X101:X102)</f>
        <v>190000000</v>
      </c>
      <c r="Y104" s="33"/>
      <c r="Z104" s="91">
        <f>SUM(Z101:Z102)</f>
        <v>838610600</v>
      </c>
      <c r="AA104" s="33"/>
      <c r="AB104" s="91">
        <f>SUM(AB101:AB102)</f>
        <v>139768433.3333</v>
      </c>
      <c r="AC104" s="9"/>
      <c r="AD104" s="11"/>
      <c r="AE104" s="1"/>
    </row>
    <row r="105" spans="1:31" ht="15">
      <c r="A105" s="1"/>
      <c r="B105" s="1"/>
      <c r="C105" s="84"/>
      <c r="D105" s="84"/>
      <c r="E105" s="84"/>
      <c r="F105" s="84"/>
      <c r="G105" s="16"/>
      <c r="H105" s="84"/>
      <c r="I105" s="1"/>
      <c r="J105" s="16"/>
      <c r="K105" s="1"/>
      <c r="L105" s="16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9"/>
      <c r="AD105" s="11"/>
      <c r="AE105" s="1"/>
    </row>
    <row r="106" spans="1:31" ht="15">
      <c r="A106" s="1"/>
      <c r="B106" s="1"/>
      <c r="C106" s="1"/>
      <c r="D106" s="1"/>
      <c r="E106" s="1"/>
      <c r="F106" s="1"/>
      <c r="G106" s="1"/>
      <c r="H106" s="1"/>
      <c r="I106" s="1"/>
      <c r="J106" s="21"/>
      <c r="K106" s="1"/>
      <c r="L106" s="1"/>
      <c r="M106" s="1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11"/>
      <c r="AE106" s="1"/>
    </row>
    <row r="107" spans="1:31" ht="18.75" thickBot="1">
      <c r="A107" s="1"/>
      <c r="B107" s="1"/>
      <c r="C107" s="1"/>
      <c r="D107" s="1"/>
      <c r="E107" s="1"/>
      <c r="F107" s="1"/>
      <c r="G107" s="1"/>
      <c r="H107" s="1"/>
      <c r="I107" s="1"/>
      <c r="J107" s="21"/>
      <c r="K107" s="1"/>
      <c r="L107" s="120" t="s">
        <v>496</v>
      </c>
      <c r="M107" s="1"/>
      <c r="N107" s="96">
        <f>N51+N104</f>
        <v>24383405279</v>
      </c>
      <c r="O107" s="9"/>
      <c r="P107" s="96">
        <f>P51+P104</f>
        <v>29407465137</v>
      </c>
      <c r="Q107" s="9"/>
      <c r="R107" s="96">
        <f>R51+R104</f>
        <v>31791543138</v>
      </c>
      <c r="S107" s="9"/>
      <c r="T107" s="96">
        <f>T51+T104</f>
        <v>33682594040</v>
      </c>
      <c r="U107" s="9"/>
      <c r="V107" s="96">
        <f>V51+V104</f>
        <v>35723343864</v>
      </c>
      <c r="W107" s="9"/>
      <c r="X107" s="96">
        <f>X51+X104</f>
        <v>35360477069</v>
      </c>
      <c r="Y107" s="9"/>
      <c r="Z107" s="96">
        <f>Z51+Z104</f>
        <v>190348828527</v>
      </c>
      <c r="AA107" s="9"/>
      <c r="AB107" s="96">
        <f>AB51+AB104</f>
        <v>31724804754.500107</v>
      </c>
      <c r="AC107" s="9"/>
      <c r="AD107" s="11"/>
      <c r="AE107" s="1"/>
    </row>
    <row r="108" spans="1:31" ht="15.75" thickTop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5" t="s">
        <v>497</v>
      </c>
      <c r="M108" s="1"/>
      <c r="N108" s="33">
        <f>N79+N80+N86</f>
        <v>22324000000</v>
      </c>
      <c r="O108" s="9"/>
      <c r="P108" s="33">
        <f>P79+P80+P86</f>
        <v>26350000000</v>
      </c>
      <c r="Q108" s="9"/>
      <c r="R108" s="33">
        <f>R79+R80+R86</f>
        <v>28364031600</v>
      </c>
      <c r="S108" s="9"/>
      <c r="T108" s="33">
        <f>T79+T80+T86</f>
        <v>30511786451.8</v>
      </c>
      <c r="U108" s="9"/>
      <c r="V108" s="33">
        <f>V79+V80+V86</f>
        <v>32626168000</v>
      </c>
      <c r="W108" s="9"/>
      <c r="X108" s="33">
        <f>X79+X80+X86</f>
        <v>32205000000</v>
      </c>
      <c r="Y108" s="9"/>
      <c r="Z108" s="33">
        <f>Z79+Z80+Z86</f>
        <v>172380986051.8</v>
      </c>
      <c r="AA108" s="9"/>
      <c r="AB108" s="33">
        <f>AB79+AB80+AB86</f>
        <v>28730164341.966602</v>
      </c>
      <c r="AC108" s="9"/>
      <c r="AD108" s="11"/>
      <c r="AE108" s="1"/>
    </row>
    <row r="109" spans="1:3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3"/>
      <c r="O109" s="9"/>
      <c r="P109" s="33"/>
      <c r="Q109" s="9"/>
      <c r="R109" s="33"/>
      <c r="S109" s="9"/>
      <c r="T109" s="33"/>
      <c r="U109" s="9"/>
      <c r="V109" s="33"/>
      <c r="W109" s="9"/>
      <c r="X109" s="33"/>
      <c r="Y109" s="9"/>
      <c r="Z109" s="33"/>
      <c r="AA109" s="9"/>
      <c r="AB109" s="33"/>
      <c r="AC109" s="9"/>
      <c r="AD109" s="11"/>
      <c r="AE109" s="1"/>
    </row>
    <row r="110" spans="1:31" ht="15.75" thickBot="1">
      <c r="A110" s="107"/>
      <c r="B110" s="26"/>
      <c r="C110" s="108"/>
      <c r="D110" s="108"/>
      <c r="E110" s="108"/>
      <c r="F110" s="108"/>
      <c r="G110" s="108"/>
      <c r="H110" s="108"/>
      <c r="I110" s="26"/>
      <c r="J110" s="109"/>
      <c r="K110" s="110" t="s">
        <v>304</v>
      </c>
      <c r="L110" s="81" t="s">
        <v>493</v>
      </c>
      <c r="M110" s="26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2"/>
      <c r="Z110" s="112"/>
      <c r="AA110" s="112"/>
      <c r="AB110" s="112"/>
      <c r="AC110" s="112"/>
      <c r="AD110" s="81"/>
      <c r="AE110" s="1"/>
    </row>
    <row r="111" spans="1:31" ht="15">
      <c r="A111" s="98"/>
      <c r="B111" s="1"/>
      <c r="C111" s="84"/>
      <c r="D111" s="84"/>
      <c r="E111" s="84"/>
      <c r="F111" s="84"/>
      <c r="G111" s="84"/>
      <c r="H111" s="84"/>
      <c r="I111" s="1"/>
      <c r="J111" s="16"/>
      <c r="K111" s="1"/>
      <c r="L111" s="1"/>
      <c r="M111" s="1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33"/>
      <c r="Z111" s="33"/>
      <c r="AA111" s="33"/>
      <c r="AB111" s="33"/>
      <c r="AC111" s="33"/>
      <c r="AD111" s="11"/>
      <c r="AE111" s="1"/>
    </row>
    <row r="112" spans="1:31" ht="15">
      <c r="A112" s="98"/>
      <c r="B112" s="1"/>
      <c r="C112" s="84"/>
      <c r="D112" s="84"/>
      <c r="E112" s="84"/>
      <c r="F112" s="84"/>
      <c r="G112" s="84"/>
      <c r="H112" s="84"/>
      <c r="I112" s="1"/>
      <c r="J112" s="16"/>
      <c r="K112" s="1"/>
      <c r="L112" s="1"/>
      <c r="M112" s="1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33"/>
      <c r="Z112" s="33"/>
      <c r="AA112" s="33"/>
      <c r="AB112" s="33"/>
      <c r="AC112" s="33"/>
      <c r="AD112" s="11"/>
      <c r="AE112" s="1"/>
    </row>
    <row r="113" spans="1:31" ht="15">
      <c r="A113" s="98"/>
      <c r="B113" s="1"/>
      <c r="C113" s="84"/>
      <c r="D113" s="84"/>
      <c r="E113" s="84"/>
      <c r="F113" s="84"/>
      <c r="G113" s="84"/>
      <c r="H113" s="84"/>
      <c r="I113" s="1"/>
      <c r="J113" s="16"/>
      <c r="K113" s="1"/>
      <c r="L113" s="1"/>
      <c r="M113" s="1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33"/>
      <c r="Z113" s="33"/>
      <c r="AA113" s="33"/>
      <c r="AB113" s="33"/>
      <c r="AC113" s="33"/>
      <c r="AD113" s="11"/>
      <c r="AE113" s="1"/>
    </row>
    <row r="114" spans="1:31" ht="15">
      <c r="A114" s="98"/>
      <c r="B114" s="1"/>
      <c r="C114" s="84"/>
      <c r="D114" s="84"/>
      <c r="E114" s="84"/>
      <c r="F114" s="84"/>
      <c r="G114" s="84"/>
      <c r="H114" s="84"/>
      <c r="I114" s="1"/>
      <c r="J114" s="16"/>
      <c r="K114" s="1"/>
      <c r="L114" s="1"/>
      <c r="M114" s="1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33"/>
      <c r="Z114" s="33"/>
      <c r="AA114" s="33"/>
      <c r="AB114" s="33"/>
      <c r="AC114" s="33"/>
      <c r="AD114" s="11"/>
      <c r="AE114" s="1"/>
    </row>
    <row r="115" spans="1:31" ht="15">
      <c r="A115" s="98"/>
      <c r="B115" s="1"/>
      <c r="C115" s="84"/>
      <c r="D115" s="84"/>
      <c r="E115" s="84"/>
      <c r="F115" s="84"/>
      <c r="G115" s="84"/>
      <c r="H115" s="84"/>
      <c r="I115" s="1"/>
      <c r="J115" s="16"/>
      <c r="K115" s="1"/>
      <c r="L115" s="1"/>
      <c r="M115" s="1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33"/>
      <c r="Z115" s="33"/>
      <c r="AA115" s="33"/>
      <c r="AB115" s="33"/>
      <c r="AC115" s="33"/>
      <c r="AD115" s="11"/>
      <c r="AE115" s="1"/>
    </row>
    <row r="116" spans="1:31" ht="15">
      <c r="A116" s="98"/>
      <c r="B116" s="1"/>
      <c r="C116" s="84"/>
      <c r="D116" s="84"/>
      <c r="E116" s="84"/>
      <c r="F116" s="84"/>
      <c r="G116" s="84"/>
      <c r="H116" s="84"/>
      <c r="I116" s="1"/>
      <c r="J116" s="16"/>
      <c r="K116" s="1"/>
      <c r="L116" s="1"/>
      <c r="M116" s="1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33"/>
      <c r="Z116" s="33"/>
      <c r="AA116" s="33"/>
      <c r="AB116" s="33"/>
      <c r="AC116" s="33"/>
      <c r="AD116" s="11"/>
      <c r="AE116" s="1"/>
    </row>
    <row r="117" spans="1:31" ht="15">
      <c r="A117" s="98"/>
      <c r="B117" s="1"/>
      <c r="C117" s="84"/>
      <c r="D117" s="84"/>
      <c r="E117" s="84"/>
      <c r="F117" s="84"/>
      <c r="G117" s="84"/>
      <c r="H117" s="84"/>
      <c r="I117" s="1"/>
      <c r="J117" s="16"/>
      <c r="K117" s="1"/>
      <c r="L117" s="1"/>
      <c r="M117" s="1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33"/>
      <c r="Z117" s="33"/>
      <c r="AA117" s="33"/>
      <c r="AB117" s="33"/>
      <c r="AC117" s="33"/>
      <c r="AD117" s="11"/>
      <c r="AE117" s="1"/>
    </row>
    <row r="118" spans="1:31" ht="15">
      <c r="A118" s="98"/>
      <c r="B118" s="1"/>
      <c r="C118" s="84"/>
      <c r="D118" s="84"/>
      <c r="E118" s="84"/>
      <c r="F118" s="84"/>
      <c r="G118" s="84"/>
      <c r="H118" s="84"/>
      <c r="I118" s="1"/>
      <c r="J118" s="16"/>
      <c r="K118" s="1"/>
      <c r="L118" s="1"/>
      <c r="M118" s="1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33"/>
      <c r="Z118" s="33"/>
      <c r="AA118" s="33"/>
      <c r="AB118" s="33"/>
      <c r="AC118" s="33"/>
      <c r="AD118" s="11"/>
      <c r="AE118" s="1"/>
    </row>
    <row r="119" spans="1:31" ht="15">
      <c r="A119" s="98"/>
      <c r="B119" s="1"/>
      <c r="C119" s="84"/>
      <c r="D119" s="84"/>
      <c r="E119" s="84"/>
      <c r="F119" s="84"/>
      <c r="G119" s="84"/>
      <c r="H119" s="84"/>
      <c r="I119" s="1"/>
      <c r="J119" s="16"/>
      <c r="K119" s="1"/>
      <c r="L119" s="1"/>
      <c r="M119" s="1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33"/>
      <c r="Z119" s="33"/>
      <c r="AA119" s="33"/>
      <c r="AB119" s="33"/>
      <c r="AC119" s="33"/>
      <c r="AD119" s="11"/>
      <c r="AE119" s="1"/>
    </row>
    <row r="120" spans="1:31" ht="15">
      <c r="A120" s="98"/>
      <c r="B120" s="1"/>
      <c r="C120" s="84"/>
      <c r="D120" s="84"/>
      <c r="E120" s="84"/>
      <c r="F120" s="84"/>
      <c r="G120" s="84"/>
      <c r="H120" s="84"/>
      <c r="I120" s="1"/>
      <c r="J120" s="16"/>
      <c r="K120" s="1"/>
      <c r="L120" s="1"/>
      <c r="M120" s="1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33"/>
      <c r="Z120" s="33"/>
      <c r="AA120" s="33"/>
      <c r="AB120" s="33"/>
      <c r="AC120" s="33"/>
      <c r="AD120" s="11"/>
      <c r="AE120" s="1"/>
    </row>
    <row r="121" spans="1:31" ht="15">
      <c r="A121" s="98"/>
      <c r="B121" s="1"/>
      <c r="C121" s="84"/>
      <c r="D121" s="84"/>
      <c r="E121" s="84"/>
      <c r="F121" s="84"/>
      <c r="G121" s="84"/>
      <c r="H121" s="84"/>
      <c r="I121" s="1"/>
      <c r="J121" s="16"/>
      <c r="K121" s="1"/>
      <c r="L121" s="1"/>
      <c r="M121" s="1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33"/>
      <c r="Z121" s="33"/>
      <c r="AA121" s="33"/>
      <c r="AB121" s="33"/>
      <c r="AC121" s="33"/>
      <c r="AD121" s="11"/>
      <c r="AE121" s="1"/>
    </row>
    <row r="122" spans="1:31" ht="15.75" thickBot="1">
      <c r="A122" s="107"/>
      <c r="B122" s="26"/>
      <c r="C122" s="108"/>
      <c r="D122" s="108"/>
      <c r="E122" s="108"/>
      <c r="F122" s="108"/>
      <c r="G122" s="108"/>
      <c r="H122" s="108"/>
      <c r="I122" s="26"/>
      <c r="J122" s="109"/>
      <c r="K122" s="26"/>
      <c r="L122" s="26"/>
      <c r="M122" s="26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2"/>
      <c r="Z122" s="112"/>
      <c r="AA122" s="112"/>
      <c r="AB122" s="112"/>
      <c r="AC122" s="112"/>
      <c r="AD122" s="81"/>
      <c r="AE122" s="1"/>
    </row>
    <row r="123" spans="1:31" ht="15">
      <c r="A123" s="98"/>
      <c r="B123" s="1"/>
      <c r="C123" s="84"/>
      <c r="D123" s="84"/>
      <c r="E123" s="84"/>
      <c r="F123" s="84"/>
      <c r="G123" s="84"/>
      <c r="H123" s="84"/>
      <c r="I123" s="1"/>
      <c r="J123" s="16"/>
      <c r="K123" s="1"/>
      <c r="L123" s="1"/>
      <c r="M123" s="1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33"/>
      <c r="Z123" s="33"/>
      <c r="AA123" s="33"/>
      <c r="AB123" s="33"/>
      <c r="AC123" s="33"/>
      <c r="AD123" s="11"/>
      <c r="AE123" s="1"/>
    </row>
    <row r="124" spans="1:31" ht="15.75">
      <c r="A124" s="98"/>
      <c r="B124" s="1"/>
      <c r="C124" s="1"/>
      <c r="D124" s="24"/>
      <c r="E124" s="24"/>
      <c r="F124" s="24"/>
      <c r="G124" s="84"/>
      <c r="H124" s="84"/>
      <c r="I124" s="8" t="s">
        <v>498</v>
      </c>
      <c r="J124" s="16"/>
      <c r="K124" s="1"/>
      <c r="L124" s="1"/>
      <c r="M124" s="1"/>
      <c r="N124" s="121">
        <f>SUM(N125:N165)</f>
        <v>13588000</v>
      </c>
      <c r="O124" s="87"/>
      <c r="P124" s="121">
        <f>SUM(P125:P165)</f>
        <v>73230900</v>
      </c>
      <c r="Q124" s="87"/>
      <c r="R124" s="121">
        <f>SUM(R125:R165)</f>
        <v>44062500</v>
      </c>
      <c r="S124" s="87"/>
      <c r="T124" s="121">
        <f>SUM(T125:T165)</f>
        <v>24999500</v>
      </c>
      <c r="U124" s="87"/>
      <c r="V124" s="121">
        <f>SUM(V125:V165)</f>
        <v>18800000</v>
      </c>
      <c r="W124" s="87"/>
      <c r="X124" s="121">
        <f>SUM(X125:X165)</f>
        <v>17300000</v>
      </c>
      <c r="Y124" s="33"/>
      <c r="Z124" s="121">
        <f>SUM(Z125:Z165)</f>
        <v>191980900</v>
      </c>
      <c r="AA124" s="33"/>
      <c r="AB124" s="121">
        <f>SUM(AB125:AB165)</f>
        <v>31996816.666499995</v>
      </c>
      <c r="AC124" s="33"/>
      <c r="AD124" s="11"/>
      <c r="AE124" s="1"/>
    </row>
    <row r="125" spans="1:31" ht="15">
      <c r="A125" s="11"/>
      <c r="B125" s="1"/>
      <c r="C125" s="1"/>
      <c r="D125" s="84"/>
      <c r="E125" s="84"/>
      <c r="F125" s="1"/>
      <c r="G125" s="52"/>
      <c r="H125" s="84" t="s">
        <v>207</v>
      </c>
      <c r="I125" s="1"/>
      <c r="J125" s="36" t="s">
        <v>208</v>
      </c>
      <c r="K125" s="1"/>
      <c r="L125" s="1"/>
      <c r="M125" s="1"/>
      <c r="N125" s="122">
        <v>4000000</v>
      </c>
      <c r="O125" s="38"/>
      <c r="P125" s="122">
        <v>3000000</v>
      </c>
      <c r="Q125" s="38"/>
      <c r="R125" s="122">
        <v>6500000</v>
      </c>
      <c r="S125" s="38"/>
      <c r="T125" s="122">
        <v>5000000</v>
      </c>
      <c r="U125" s="38"/>
      <c r="V125" s="122">
        <v>4000000</v>
      </c>
      <c r="W125" s="38"/>
      <c r="X125" s="122">
        <v>2500000</v>
      </c>
      <c r="Y125" s="12"/>
      <c r="Z125" s="101">
        <f aca="true" t="shared" si="6" ref="Z125:Z135">SUM(N125:X125)</f>
        <v>25000000</v>
      </c>
      <c r="AA125" s="101"/>
      <c r="AB125" s="101">
        <f aca="true" t="shared" si="7" ref="AB125:AB135">ROUND(Z125/6,4)</f>
        <v>4166666.6667</v>
      </c>
      <c r="AC125" s="11"/>
      <c r="AD125" s="11" t="s">
        <v>175</v>
      </c>
      <c r="AE125" s="11" t="s">
        <v>499</v>
      </c>
    </row>
    <row r="126" spans="1:31" ht="15">
      <c r="A126" s="11"/>
      <c r="B126" s="1"/>
      <c r="C126" s="1"/>
      <c r="D126" s="84"/>
      <c r="E126" s="84"/>
      <c r="F126" s="84"/>
      <c r="G126" s="52"/>
      <c r="H126" s="84" t="s">
        <v>209</v>
      </c>
      <c r="I126" s="1"/>
      <c r="J126" s="36" t="s">
        <v>210</v>
      </c>
      <c r="K126" s="1"/>
      <c r="L126" s="1"/>
      <c r="M126" s="1"/>
      <c r="N126" s="122">
        <v>0</v>
      </c>
      <c r="O126" s="38"/>
      <c r="P126" s="122">
        <v>500000</v>
      </c>
      <c r="Q126" s="38"/>
      <c r="R126" s="122">
        <v>0</v>
      </c>
      <c r="S126" s="38"/>
      <c r="T126" s="122">
        <v>0</v>
      </c>
      <c r="U126" s="38"/>
      <c r="V126" s="122">
        <v>0</v>
      </c>
      <c r="W126" s="38"/>
      <c r="X126" s="122">
        <v>0</v>
      </c>
      <c r="Y126" s="12"/>
      <c r="Z126" s="101">
        <f t="shared" si="6"/>
        <v>500000</v>
      </c>
      <c r="AA126" s="101"/>
      <c r="AB126" s="101">
        <f t="shared" si="7"/>
        <v>83333.3333</v>
      </c>
      <c r="AC126" s="11"/>
      <c r="AD126" s="11" t="s">
        <v>175</v>
      </c>
      <c r="AE126" s="11" t="s">
        <v>500</v>
      </c>
    </row>
    <row r="127" spans="1:31" ht="15">
      <c r="A127" s="11"/>
      <c r="B127" s="1"/>
      <c r="C127" s="1"/>
      <c r="D127" s="84"/>
      <c r="E127" s="84"/>
      <c r="F127" s="84"/>
      <c r="G127" s="52"/>
      <c r="H127" s="84" t="s">
        <v>211</v>
      </c>
      <c r="I127" s="1"/>
      <c r="J127" s="36" t="s">
        <v>212</v>
      </c>
      <c r="K127" s="1"/>
      <c r="L127" s="1"/>
      <c r="M127" s="1"/>
      <c r="N127" s="122">
        <v>888000</v>
      </c>
      <c r="O127" s="38"/>
      <c r="P127" s="122">
        <v>1000000</v>
      </c>
      <c r="Q127" s="38"/>
      <c r="R127" s="122">
        <v>1000000</v>
      </c>
      <c r="S127" s="38"/>
      <c r="T127" s="122">
        <v>0</v>
      </c>
      <c r="U127" s="38"/>
      <c r="V127" s="122">
        <v>0</v>
      </c>
      <c r="W127" s="38"/>
      <c r="X127" s="122">
        <v>0</v>
      </c>
      <c r="Y127" s="12"/>
      <c r="Z127" s="101">
        <f t="shared" si="6"/>
        <v>2888000</v>
      </c>
      <c r="AA127" s="101"/>
      <c r="AB127" s="101">
        <f t="shared" si="7"/>
        <v>481333.3333</v>
      </c>
      <c r="AC127" s="11"/>
      <c r="AD127" s="11" t="s">
        <v>175</v>
      </c>
      <c r="AE127" s="11" t="s">
        <v>500</v>
      </c>
    </row>
    <row r="128" spans="1:31" ht="15">
      <c r="A128" s="11"/>
      <c r="B128" s="1"/>
      <c r="C128" s="1"/>
      <c r="D128" s="84"/>
      <c r="E128" s="84"/>
      <c r="F128" s="84"/>
      <c r="G128" s="52"/>
      <c r="H128" s="84" t="s">
        <v>213</v>
      </c>
      <c r="I128" s="1"/>
      <c r="J128" s="36" t="s">
        <v>214</v>
      </c>
      <c r="K128" s="1"/>
      <c r="L128" s="1"/>
      <c r="M128" s="1"/>
      <c r="N128" s="122">
        <v>0</v>
      </c>
      <c r="O128" s="38"/>
      <c r="P128" s="122">
        <v>800000</v>
      </c>
      <c r="Q128" s="38"/>
      <c r="R128" s="122">
        <v>0</v>
      </c>
      <c r="S128" s="38"/>
      <c r="T128" s="122">
        <v>0</v>
      </c>
      <c r="U128" s="38"/>
      <c r="V128" s="122">
        <v>0</v>
      </c>
      <c r="W128" s="38"/>
      <c r="X128" s="122">
        <v>0</v>
      </c>
      <c r="Y128" s="12"/>
      <c r="Z128" s="101">
        <f t="shared" si="6"/>
        <v>800000</v>
      </c>
      <c r="AA128" s="101"/>
      <c r="AB128" s="101">
        <f t="shared" si="7"/>
        <v>133333.3333</v>
      </c>
      <c r="AC128" s="11"/>
      <c r="AD128" s="11" t="s">
        <v>175</v>
      </c>
      <c r="AE128" s="11" t="s">
        <v>500</v>
      </c>
    </row>
    <row r="129" spans="1:31" ht="15">
      <c r="A129" s="11"/>
      <c r="B129" s="1"/>
      <c r="C129" s="1"/>
      <c r="D129" s="84"/>
      <c r="E129" s="84"/>
      <c r="F129" s="84"/>
      <c r="G129" s="52"/>
      <c r="H129" s="84" t="s">
        <v>215</v>
      </c>
      <c r="I129" s="1"/>
      <c r="J129" s="36" t="s">
        <v>216</v>
      </c>
      <c r="K129" s="1"/>
      <c r="L129" s="1"/>
      <c r="M129" s="1"/>
      <c r="N129" s="122">
        <v>0</v>
      </c>
      <c r="O129" s="38"/>
      <c r="P129" s="122">
        <v>2500000</v>
      </c>
      <c r="Q129" s="38"/>
      <c r="R129" s="122">
        <v>2500000</v>
      </c>
      <c r="S129" s="38"/>
      <c r="T129" s="122">
        <v>2500000</v>
      </c>
      <c r="U129" s="38"/>
      <c r="V129" s="122">
        <v>0</v>
      </c>
      <c r="W129" s="38"/>
      <c r="X129" s="122">
        <v>0</v>
      </c>
      <c r="Y129" s="12"/>
      <c r="Z129" s="101">
        <f t="shared" si="6"/>
        <v>7500000</v>
      </c>
      <c r="AA129" s="101"/>
      <c r="AB129" s="101">
        <f t="shared" si="7"/>
        <v>1250000</v>
      </c>
      <c r="AC129" s="11"/>
      <c r="AD129" s="11" t="s">
        <v>175</v>
      </c>
      <c r="AE129" s="11" t="s">
        <v>500</v>
      </c>
    </row>
    <row r="130" spans="1:31" ht="15">
      <c r="A130" s="11"/>
      <c r="B130" s="1"/>
      <c r="C130" s="1"/>
      <c r="D130" s="84"/>
      <c r="E130" s="84"/>
      <c r="F130" s="84"/>
      <c r="G130" s="52"/>
      <c r="H130" s="84" t="s">
        <v>217</v>
      </c>
      <c r="I130" s="1"/>
      <c r="J130" s="36" t="s">
        <v>218</v>
      </c>
      <c r="K130" s="1"/>
      <c r="L130" s="1"/>
      <c r="M130" s="1"/>
      <c r="N130" s="122">
        <v>0</v>
      </c>
      <c r="O130" s="38"/>
      <c r="P130" s="122">
        <v>412900</v>
      </c>
      <c r="Q130" s="38"/>
      <c r="R130" s="122">
        <v>1362500</v>
      </c>
      <c r="S130" s="38"/>
      <c r="T130" s="122">
        <v>699500</v>
      </c>
      <c r="U130" s="38"/>
      <c r="V130" s="122">
        <v>0</v>
      </c>
      <c r="W130" s="38"/>
      <c r="X130" s="122">
        <v>0</v>
      </c>
      <c r="Y130" s="12"/>
      <c r="Z130" s="101">
        <f t="shared" si="6"/>
        <v>2474900</v>
      </c>
      <c r="AA130" s="101"/>
      <c r="AB130" s="101">
        <f t="shared" si="7"/>
        <v>412483.3333</v>
      </c>
      <c r="AC130" s="11"/>
      <c r="AD130" s="11" t="s">
        <v>175</v>
      </c>
      <c r="AE130" s="11" t="s">
        <v>500</v>
      </c>
    </row>
    <row r="131" spans="1:31" ht="15">
      <c r="A131" s="11"/>
      <c r="B131" s="1"/>
      <c r="C131" s="1"/>
      <c r="D131" s="84"/>
      <c r="E131" s="84"/>
      <c r="F131" s="84"/>
      <c r="G131" s="52"/>
      <c r="H131" s="84" t="s">
        <v>219</v>
      </c>
      <c r="I131" s="1"/>
      <c r="J131" s="36" t="s">
        <v>220</v>
      </c>
      <c r="K131" s="1"/>
      <c r="L131" s="1"/>
      <c r="M131" s="1"/>
      <c r="N131" s="122">
        <v>500000</v>
      </c>
      <c r="O131" s="38"/>
      <c r="P131" s="122">
        <v>500000</v>
      </c>
      <c r="Q131" s="38"/>
      <c r="R131" s="122">
        <v>500000</v>
      </c>
      <c r="S131" s="38"/>
      <c r="T131" s="122">
        <v>500000</v>
      </c>
      <c r="U131" s="38"/>
      <c r="V131" s="122">
        <v>500000</v>
      </c>
      <c r="W131" s="38"/>
      <c r="X131" s="122">
        <v>500000</v>
      </c>
      <c r="Y131" s="12"/>
      <c r="Z131" s="101">
        <f t="shared" si="6"/>
        <v>3000000</v>
      </c>
      <c r="AA131" s="101"/>
      <c r="AB131" s="101">
        <f t="shared" si="7"/>
        <v>500000</v>
      </c>
      <c r="AC131" s="11"/>
      <c r="AD131" s="11" t="s">
        <v>175</v>
      </c>
      <c r="AE131" s="11" t="s">
        <v>500</v>
      </c>
    </row>
    <row r="132" spans="1:31" ht="15">
      <c r="A132" s="11"/>
      <c r="B132" s="1"/>
      <c r="C132" s="1"/>
      <c r="D132" s="84"/>
      <c r="E132" s="84"/>
      <c r="F132" s="84"/>
      <c r="G132" s="52"/>
      <c r="H132" s="84" t="s">
        <v>221</v>
      </c>
      <c r="I132" s="1"/>
      <c r="J132" s="36" t="s">
        <v>222</v>
      </c>
      <c r="K132" s="1"/>
      <c r="L132" s="1"/>
      <c r="M132" s="1"/>
      <c r="N132" s="122">
        <v>500000</v>
      </c>
      <c r="O132" s="38"/>
      <c r="P132" s="122">
        <v>500000</v>
      </c>
      <c r="Q132" s="38"/>
      <c r="R132" s="122">
        <v>0</v>
      </c>
      <c r="S132" s="38"/>
      <c r="T132" s="122">
        <v>0</v>
      </c>
      <c r="U132" s="38"/>
      <c r="V132" s="122">
        <v>0</v>
      </c>
      <c r="W132" s="38"/>
      <c r="X132" s="122">
        <v>0</v>
      </c>
      <c r="Y132" s="12"/>
      <c r="Z132" s="101">
        <f t="shared" si="6"/>
        <v>1000000</v>
      </c>
      <c r="AA132" s="101"/>
      <c r="AB132" s="101">
        <f t="shared" si="7"/>
        <v>166666.6667</v>
      </c>
      <c r="AC132" s="11"/>
      <c r="AD132" s="11" t="s">
        <v>175</v>
      </c>
      <c r="AE132" s="11" t="s">
        <v>500</v>
      </c>
    </row>
    <row r="133" spans="1:31" ht="15">
      <c r="A133" s="11"/>
      <c r="B133" s="1"/>
      <c r="C133" s="1"/>
      <c r="D133" s="84"/>
      <c r="E133" s="84"/>
      <c r="F133" s="84"/>
      <c r="G133" s="52"/>
      <c r="H133" s="84" t="s">
        <v>223</v>
      </c>
      <c r="I133" s="1"/>
      <c r="J133" s="36" t="s">
        <v>224</v>
      </c>
      <c r="K133" s="1"/>
      <c r="L133" s="1"/>
      <c r="M133" s="1"/>
      <c r="N133" s="122">
        <v>500000</v>
      </c>
      <c r="O133" s="38"/>
      <c r="P133" s="122">
        <v>500000</v>
      </c>
      <c r="Q133" s="38"/>
      <c r="R133" s="122">
        <v>500000</v>
      </c>
      <c r="S133" s="38"/>
      <c r="T133" s="122">
        <v>500000</v>
      </c>
      <c r="U133" s="38"/>
      <c r="V133" s="122">
        <v>500000</v>
      </c>
      <c r="W133" s="38"/>
      <c r="X133" s="122">
        <v>500000</v>
      </c>
      <c r="Y133" s="12"/>
      <c r="Z133" s="101">
        <f t="shared" si="6"/>
        <v>3000000</v>
      </c>
      <c r="AA133" s="101"/>
      <c r="AB133" s="101">
        <f t="shared" si="7"/>
        <v>500000</v>
      </c>
      <c r="AC133" s="11"/>
      <c r="AD133" s="11" t="s">
        <v>175</v>
      </c>
      <c r="AE133" s="11" t="s">
        <v>500</v>
      </c>
    </row>
    <row r="134" spans="1:31" ht="15">
      <c r="A134" s="78" t="s">
        <v>225</v>
      </c>
      <c r="B134" s="1"/>
      <c r="C134" s="1"/>
      <c r="D134" s="104"/>
      <c r="E134" s="104"/>
      <c r="F134" s="104"/>
      <c r="G134" s="55"/>
      <c r="H134" s="104" t="s">
        <v>226</v>
      </c>
      <c r="I134" s="54"/>
      <c r="J134" s="57" t="s">
        <v>227</v>
      </c>
      <c r="K134" s="54"/>
      <c r="L134" s="1"/>
      <c r="M134" s="54"/>
      <c r="N134" s="123">
        <v>0</v>
      </c>
      <c r="O134" s="58"/>
      <c r="P134" s="123">
        <v>2000000</v>
      </c>
      <c r="Q134" s="58"/>
      <c r="R134" s="123">
        <v>2500000</v>
      </c>
      <c r="S134" s="58"/>
      <c r="T134" s="123">
        <v>0</v>
      </c>
      <c r="U134" s="58"/>
      <c r="V134" s="123">
        <v>0</v>
      </c>
      <c r="W134" s="58"/>
      <c r="X134" s="123">
        <v>0</v>
      </c>
      <c r="Y134" s="12"/>
      <c r="Z134" s="101">
        <f t="shared" si="6"/>
        <v>4500000</v>
      </c>
      <c r="AA134" s="101"/>
      <c r="AB134" s="101">
        <f t="shared" si="7"/>
        <v>750000</v>
      </c>
      <c r="AC134" s="11"/>
      <c r="AD134" s="11" t="s">
        <v>175</v>
      </c>
      <c r="AE134" s="11" t="s">
        <v>499</v>
      </c>
    </row>
    <row r="135" spans="1:31" ht="15">
      <c r="A135" s="78" t="s">
        <v>228</v>
      </c>
      <c r="B135" s="1"/>
      <c r="C135" s="1"/>
      <c r="D135" s="104"/>
      <c r="E135" s="104"/>
      <c r="F135" s="104"/>
      <c r="G135" s="55"/>
      <c r="H135" s="104" t="s">
        <v>229</v>
      </c>
      <c r="I135" s="54"/>
      <c r="J135" s="57" t="s">
        <v>230</v>
      </c>
      <c r="K135" s="54"/>
      <c r="L135" s="1"/>
      <c r="M135" s="54"/>
      <c r="N135" s="123">
        <v>0</v>
      </c>
      <c r="O135" s="58"/>
      <c r="P135" s="123">
        <v>23000000</v>
      </c>
      <c r="Q135" s="58"/>
      <c r="R135" s="123">
        <v>0</v>
      </c>
      <c r="S135" s="58"/>
      <c r="T135" s="123">
        <v>0</v>
      </c>
      <c r="U135" s="58"/>
      <c r="V135" s="123">
        <v>0</v>
      </c>
      <c r="W135" s="58"/>
      <c r="X135" s="123">
        <v>0</v>
      </c>
      <c r="Y135" s="38"/>
      <c r="Z135" s="101">
        <f t="shared" si="6"/>
        <v>23000000</v>
      </c>
      <c r="AA135" s="101"/>
      <c r="AB135" s="101">
        <f t="shared" si="7"/>
        <v>3833333.3333</v>
      </c>
      <c r="AC135" s="11"/>
      <c r="AD135" s="11" t="s">
        <v>175</v>
      </c>
      <c r="AE135" s="11" t="s">
        <v>499</v>
      </c>
    </row>
    <row r="136" spans="1:31" ht="15">
      <c r="A136" s="11"/>
      <c r="B136" s="1"/>
      <c r="C136" s="1"/>
      <c r="D136" s="84"/>
      <c r="E136" s="84"/>
      <c r="F136" s="84"/>
      <c r="G136" s="52"/>
      <c r="H136" s="84" t="s">
        <v>335</v>
      </c>
      <c r="I136" s="1"/>
      <c r="J136" s="36" t="s">
        <v>501</v>
      </c>
      <c r="K136" s="1"/>
      <c r="L136" s="1"/>
      <c r="M136" s="1"/>
      <c r="N136" s="122"/>
      <c r="O136" s="38"/>
      <c r="P136" s="122"/>
      <c r="Q136" s="38"/>
      <c r="R136" s="122"/>
      <c r="S136" s="38"/>
      <c r="T136" s="122"/>
      <c r="U136" s="38"/>
      <c r="V136" s="122"/>
      <c r="W136" s="38"/>
      <c r="X136" s="122"/>
      <c r="Y136" s="12"/>
      <c r="Z136" s="101"/>
      <c r="AA136" s="101"/>
      <c r="AB136" s="101"/>
      <c r="AC136" s="11"/>
      <c r="AD136" s="11"/>
      <c r="AE136" s="1"/>
    </row>
    <row r="137" spans="1:31" ht="15">
      <c r="A137" s="11"/>
      <c r="B137" s="1"/>
      <c r="C137" s="1"/>
      <c r="D137" s="84"/>
      <c r="E137" s="84"/>
      <c r="F137" s="84"/>
      <c r="G137" s="77"/>
      <c r="H137" s="84" t="s">
        <v>232</v>
      </c>
      <c r="I137" s="1"/>
      <c r="J137" s="36"/>
      <c r="K137" s="35" t="s">
        <v>233</v>
      </c>
      <c r="L137" s="1"/>
      <c r="M137" s="1"/>
      <c r="N137" s="122">
        <v>0</v>
      </c>
      <c r="O137" s="38"/>
      <c r="P137" s="122">
        <v>0</v>
      </c>
      <c r="Q137" s="38"/>
      <c r="R137" s="122">
        <v>0</v>
      </c>
      <c r="S137" s="38"/>
      <c r="T137" s="122">
        <v>0</v>
      </c>
      <c r="U137" s="38"/>
      <c r="V137" s="122">
        <v>0</v>
      </c>
      <c r="W137" s="38"/>
      <c r="X137" s="122">
        <v>0</v>
      </c>
      <c r="Y137" s="12"/>
      <c r="Z137" s="101">
        <f>SUM(N137:X137)</f>
        <v>0</v>
      </c>
      <c r="AA137" s="101"/>
      <c r="AB137" s="101">
        <f>ROUND(Z137/6,4)</f>
        <v>0</v>
      </c>
      <c r="AC137" s="11"/>
      <c r="AD137" s="11" t="s">
        <v>172</v>
      </c>
      <c r="AE137" s="1"/>
    </row>
    <row r="138" spans="1:31" ht="15">
      <c r="A138" s="11"/>
      <c r="B138" s="1"/>
      <c r="C138" s="1"/>
      <c r="D138" s="84"/>
      <c r="E138" s="84"/>
      <c r="F138" s="84"/>
      <c r="G138" s="77"/>
      <c r="H138" s="84" t="s">
        <v>234</v>
      </c>
      <c r="I138" s="1"/>
      <c r="J138" s="36"/>
      <c r="K138" s="35" t="s">
        <v>235</v>
      </c>
      <c r="L138" s="1"/>
      <c r="M138" s="1"/>
      <c r="N138" s="122">
        <v>0</v>
      </c>
      <c r="O138" s="38"/>
      <c r="P138" s="122">
        <v>0</v>
      </c>
      <c r="Q138" s="38"/>
      <c r="R138" s="122">
        <v>0</v>
      </c>
      <c r="S138" s="38"/>
      <c r="T138" s="122">
        <v>0</v>
      </c>
      <c r="U138" s="38"/>
      <c r="V138" s="122">
        <v>0</v>
      </c>
      <c r="W138" s="38"/>
      <c r="X138" s="122">
        <v>0</v>
      </c>
      <c r="Y138" s="12"/>
      <c r="Z138" s="101">
        <f>SUM(N138:X138)</f>
        <v>0</v>
      </c>
      <c r="AA138" s="101"/>
      <c r="AB138" s="101">
        <f>ROUND(Z138/6,4)</f>
        <v>0</v>
      </c>
      <c r="AC138" s="11"/>
      <c r="AD138" s="11" t="s">
        <v>172</v>
      </c>
      <c r="AE138" s="1"/>
    </row>
    <row r="139" spans="1:31" ht="15">
      <c r="A139" s="11"/>
      <c r="B139" s="1"/>
      <c r="C139" s="1"/>
      <c r="D139" s="84"/>
      <c r="E139" s="84"/>
      <c r="F139" s="84"/>
      <c r="G139" s="77"/>
      <c r="H139" s="84" t="s">
        <v>236</v>
      </c>
      <c r="I139" s="1"/>
      <c r="J139" s="36"/>
      <c r="K139" s="35" t="s">
        <v>237</v>
      </c>
      <c r="L139" s="1"/>
      <c r="M139" s="1"/>
      <c r="N139" s="122">
        <v>0</v>
      </c>
      <c r="O139" s="38"/>
      <c r="P139" s="122">
        <v>0</v>
      </c>
      <c r="Q139" s="38"/>
      <c r="R139" s="122">
        <v>0</v>
      </c>
      <c r="S139" s="38"/>
      <c r="T139" s="122">
        <v>0</v>
      </c>
      <c r="U139" s="38"/>
      <c r="V139" s="122">
        <v>0</v>
      </c>
      <c r="W139" s="38"/>
      <c r="X139" s="122">
        <v>0</v>
      </c>
      <c r="Y139" s="12"/>
      <c r="Z139" s="101">
        <f>SUM(N139:X139)</f>
        <v>0</v>
      </c>
      <c r="AA139" s="101"/>
      <c r="AB139" s="101">
        <f>ROUND(Z139/6,4)</f>
        <v>0</v>
      </c>
      <c r="AC139" s="11"/>
      <c r="AD139" s="11" t="s">
        <v>172</v>
      </c>
      <c r="AE139" s="1"/>
    </row>
    <row r="140" spans="1:31" ht="15">
      <c r="A140" s="11"/>
      <c r="B140" s="1"/>
      <c r="C140" s="1"/>
      <c r="D140" s="124"/>
      <c r="E140" s="124"/>
      <c r="F140" s="124"/>
      <c r="G140" s="66"/>
      <c r="H140" s="124" t="s">
        <v>238</v>
      </c>
      <c r="I140" s="1"/>
      <c r="J140" s="66" t="s">
        <v>239</v>
      </c>
      <c r="K140" s="67"/>
      <c r="L140" s="1"/>
      <c r="M140" s="67"/>
      <c r="N140" s="125" t="s">
        <v>240</v>
      </c>
      <c r="O140" s="60"/>
      <c r="P140" s="126"/>
      <c r="Q140" s="60"/>
      <c r="R140" s="126"/>
      <c r="S140" s="60"/>
      <c r="T140" s="126"/>
      <c r="U140" s="60"/>
      <c r="V140" s="126"/>
      <c r="W140" s="60"/>
      <c r="X140" s="126"/>
      <c r="Y140" s="68"/>
      <c r="Z140" s="127"/>
      <c r="AA140" s="101"/>
      <c r="AB140" s="101"/>
      <c r="AC140" s="11"/>
      <c r="AD140" s="11"/>
      <c r="AE140" s="1"/>
    </row>
    <row r="141" spans="1:31" ht="15">
      <c r="A141" s="11"/>
      <c r="B141" s="1"/>
      <c r="C141" s="1"/>
      <c r="D141" s="84"/>
      <c r="E141" s="84"/>
      <c r="F141" s="84"/>
      <c r="G141" s="52"/>
      <c r="H141" s="84" t="s">
        <v>241</v>
      </c>
      <c r="I141" s="69"/>
      <c r="J141" s="36" t="s">
        <v>242</v>
      </c>
      <c r="K141" s="1"/>
      <c r="L141" s="1"/>
      <c r="M141" s="1"/>
      <c r="N141" s="122">
        <v>0</v>
      </c>
      <c r="O141" s="38"/>
      <c r="P141" s="122">
        <v>250000</v>
      </c>
      <c r="Q141" s="38"/>
      <c r="R141" s="122">
        <v>250000</v>
      </c>
      <c r="S141" s="38"/>
      <c r="T141" s="122">
        <v>0</v>
      </c>
      <c r="U141" s="38"/>
      <c r="V141" s="122">
        <v>0</v>
      </c>
      <c r="W141" s="38"/>
      <c r="X141" s="122">
        <v>0</v>
      </c>
      <c r="Y141" s="12"/>
      <c r="Z141" s="101">
        <f aca="true" t="shared" si="8" ref="Z141:Z165">SUM(N141:X141)</f>
        <v>500000</v>
      </c>
      <c r="AA141" s="101"/>
      <c r="AB141" s="101">
        <f aca="true" t="shared" si="9" ref="AB141:AB165">ROUND(Z141/6,4)</f>
        <v>83333.3333</v>
      </c>
      <c r="AC141" s="11"/>
      <c r="AD141" s="11" t="s">
        <v>175</v>
      </c>
      <c r="AE141" s="1"/>
    </row>
    <row r="142" spans="1:31" ht="15">
      <c r="A142" s="11"/>
      <c r="B142" s="1"/>
      <c r="C142" s="1"/>
      <c r="D142" s="84"/>
      <c r="E142" s="84"/>
      <c r="F142" s="84"/>
      <c r="G142" s="52"/>
      <c r="H142" s="84" t="s">
        <v>243</v>
      </c>
      <c r="I142" s="69"/>
      <c r="J142" s="36" t="s">
        <v>244</v>
      </c>
      <c r="K142" s="1"/>
      <c r="L142" s="1"/>
      <c r="M142" s="1"/>
      <c r="N142" s="122">
        <v>0</v>
      </c>
      <c r="O142" s="38"/>
      <c r="P142" s="122">
        <v>1000000</v>
      </c>
      <c r="Q142" s="38"/>
      <c r="R142" s="122">
        <v>0</v>
      </c>
      <c r="S142" s="38"/>
      <c r="T142" s="122">
        <v>0</v>
      </c>
      <c r="U142" s="38"/>
      <c r="V142" s="122">
        <v>0</v>
      </c>
      <c r="W142" s="38"/>
      <c r="X142" s="122">
        <v>0</v>
      </c>
      <c r="Y142" s="12"/>
      <c r="Z142" s="101">
        <f t="shared" si="8"/>
        <v>1000000</v>
      </c>
      <c r="AA142" s="101"/>
      <c r="AB142" s="101">
        <f t="shared" si="9"/>
        <v>166666.6667</v>
      </c>
      <c r="AC142" s="11"/>
      <c r="AD142" s="11" t="s">
        <v>175</v>
      </c>
      <c r="AE142" s="1"/>
    </row>
    <row r="143" spans="1:31" ht="15">
      <c r="A143" s="11"/>
      <c r="B143" s="1"/>
      <c r="C143" s="1"/>
      <c r="D143" s="84"/>
      <c r="E143" s="84"/>
      <c r="F143" s="84"/>
      <c r="G143" s="52"/>
      <c r="H143" s="84" t="s">
        <v>245</v>
      </c>
      <c r="I143" s="1"/>
      <c r="J143" s="36" t="s">
        <v>246</v>
      </c>
      <c r="K143" s="1"/>
      <c r="L143" s="1"/>
      <c r="M143" s="1"/>
      <c r="N143" s="122">
        <v>500000</v>
      </c>
      <c r="O143" s="38"/>
      <c r="P143" s="122">
        <v>0</v>
      </c>
      <c r="Q143" s="38"/>
      <c r="R143" s="122">
        <v>0</v>
      </c>
      <c r="S143" s="38"/>
      <c r="T143" s="122">
        <v>0</v>
      </c>
      <c r="U143" s="38"/>
      <c r="V143" s="122">
        <v>0</v>
      </c>
      <c r="W143" s="38"/>
      <c r="X143" s="122">
        <v>0</v>
      </c>
      <c r="Y143" s="12"/>
      <c r="Z143" s="101">
        <f t="shared" si="8"/>
        <v>500000</v>
      </c>
      <c r="AA143" s="101"/>
      <c r="AB143" s="101">
        <f t="shared" si="9"/>
        <v>83333.3333</v>
      </c>
      <c r="AC143" s="11"/>
      <c r="AD143" s="11" t="s">
        <v>175</v>
      </c>
      <c r="AE143" s="1"/>
    </row>
    <row r="144" spans="1:31" ht="15">
      <c r="A144" s="11"/>
      <c r="B144" s="1"/>
      <c r="C144" s="1"/>
      <c r="D144" s="84"/>
      <c r="E144" s="84"/>
      <c r="F144" s="84"/>
      <c r="G144" s="52"/>
      <c r="H144" s="84" t="s">
        <v>247</v>
      </c>
      <c r="I144" s="1"/>
      <c r="J144" s="36" t="s">
        <v>248</v>
      </c>
      <c r="K144" s="1"/>
      <c r="L144" s="1"/>
      <c r="M144" s="1"/>
      <c r="N144" s="122">
        <v>1000000</v>
      </c>
      <c r="O144" s="38"/>
      <c r="P144" s="122">
        <v>1000000</v>
      </c>
      <c r="Q144" s="38"/>
      <c r="R144" s="122">
        <v>1000000</v>
      </c>
      <c r="S144" s="38"/>
      <c r="T144" s="122">
        <v>1000000</v>
      </c>
      <c r="U144" s="38"/>
      <c r="V144" s="122">
        <v>1000000</v>
      </c>
      <c r="W144" s="38"/>
      <c r="X144" s="122">
        <v>1000000</v>
      </c>
      <c r="Y144" s="12"/>
      <c r="Z144" s="101">
        <f t="shared" si="8"/>
        <v>6000000</v>
      </c>
      <c r="AA144" s="101"/>
      <c r="AB144" s="101">
        <f t="shared" si="9"/>
        <v>1000000</v>
      </c>
      <c r="AC144" s="11"/>
      <c r="AD144" s="11" t="s">
        <v>175</v>
      </c>
      <c r="AE144" s="1"/>
    </row>
    <row r="145" spans="1:31" ht="15">
      <c r="A145" s="11"/>
      <c r="B145" s="1"/>
      <c r="C145" s="1"/>
      <c r="D145" s="84"/>
      <c r="E145" s="84"/>
      <c r="F145" s="84"/>
      <c r="G145" s="52"/>
      <c r="H145" s="84" t="s">
        <v>249</v>
      </c>
      <c r="I145" s="1"/>
      <c r="J145" s="36" t="s">
        <v>250</v>
      </c>
      <c r="K145" s="1"/>
      <c r="L145" s="1"/>
      <c r="M145" s="1"/>
      <c r="N145" s="122">
        <v>1300000</v>
      </c>
      <c r="O145" s="38"/>
      <c r="P145" s="122">
        <v>1200000</v>
      </c>
      <c r="Q145" s="38"/>
      <c r="R145" s="122">
        <v>9900000</v>
      </c>
      <c r="S145" s="38"/>
      <c r="T145" s="122">
        <v>0</v>
      </c>
      <c r="U145" s="38"/>
      <c r="V145" s="122">
        <v>0</v>
      </c>
      <c r="W145" s="38"/>
      <c r="X145" s="122">
        <v>0</v>
      </c>
      <c r="Y145" s="12"/>
      <c r="Z145" s="101">
        <f t="shared" si="8"/>
        <v>12400000</v>
      </c>
      <c r="AA145" s="101"/>
      <c r="AB145" s="101">
        <f t="shared" si="9"/>
        <v>2066666.6667</v>
      </c>
      <c r="AC145" s="11"/>
      <c r="AD145" s="11" t="s">
        <v>175</v>
      </c>
      <c r="AE145" s="1"/>
    </row>
    <row r="146" spans="1:31" ht="15">
      <c r="A146" s="11"/>
      <c r="B146" s="1"/>
      <c r="C146" s="1"/>
      <c r="D146" s="84"/>
      <c r="E146" s="84"/>
      <c r="F146" s="84"/>
      <c r="G146" s="52"/>
      <c r="H146" s="84" t="s">
        <v>251</v>
      </c>
      <c r="I146" s="1"/>
      <c r="J146" s="36" t="s">
        <v>252</v>
      </c>
      <c r="K146" s="1"/>
      <c r="L146" s="1"/>
      <c r="M146" s="1"/>
      <c r="N146" s="122">
        <v>1500000</v>
      </c>
      <c r="O146" s="38"/>
      <c r="P146" s="122">
        <v>1500000</v>
      </c>
      <c r="Q146" s="38"/>
      <c r="R146" s="122">
        <v>1500000</v>
      </c>
      <c r="S146" s="38"/>
      <c r="T146" s="122">
        <v>1500000</v>
      </c>
      <c r="U146" s="38"/>
      <c r="V146" s="122">
        <v>1500000</v>
      </c>
      <c r="W146" s="38"/>
      <c r="X146" s="122">
        <v>1500000</v>
      </c>
      <c r="Y146" s="12"/>
      <c r="Z146" s="101">
        <f t="shared" si="8"/>
        <v>9000000</v>
      </c>
      <c r="AA146" s="101"/>
      <c r="AB146" s="101">
        <f t="shared" si="9"/>
        <v>1500000</v>
      </c>
      <c r="AC146" s="11"/>
      <c r="AD146" s="11" t="s">
        <v>175</v>
      </c>
      <c r="AE146" s="1"/>
    </row>
    <row r="147" spans="1:31" ht="15">
      <c r="A147" s="78" t="s">
        <v>253</v>
      </c>
      <c r="B147" s="1"/>
      <c r="C147" s="1"/>
      <c r="D147" s="104"/>
      <c r="E147" s="104"/>
      <c r="F147" s="104"/>
      <c r="G147" s="55"/>
      <c r="H147" s="104" t="s">
        <v>254</v>
      </c>
      <c r="I147" s="54"/>
      <c r="J147" s="57" t="s">
        <v>255</v>
      </c>
      <c r="K147" s="1"/>
      <c r="L147" s="1"/>
      <c r="M147" s="1"/>
      <c r="N147" s="123">
        <v>1000000</v>
      </c>
      <c r="O147" s="58"/>
      <c r="P147" s="123">
        <v>1000000</v>
      </c>
      <c r="Q147" s="58"/>
      <c r="R147" s="123">
        <v>1000000</v>
      </c>
      <c r="S147" s="58"/>
      <c r="T147" s="123">
        <v>1000000</v>
      </c>
      <c r="U147" s="58"/>
      <c r="V147" s="123">
        <v>1000000</v>
      </c>
      <c r="W147" s="58"/>
      <c r="X147" s="123">
        <v>1000000</v>
      </c>
      <c r="Y147" s="12"/>
      <c r="Z147" s="101">
        <f t="shared" si="8"/>
        <v>6000000</v>
      </c>
      <c r="AA147" s="101"/>
      <c r="AB147" s="101">
        <f t="shared" si="9"/>
        <v>1000000</v>
      </c>
      <c r="AC147" s="11"/>
      <c r="AD147" s="11" t="s">
        <v>175</v>
      </c>
      <c r="AE147" s="1"/>
    </row>
    <row r="148" spans="1:31" ht="15">
      <c r="A148" s="11"/>
      <c r="B148" s="1"/>
      <c r="C148" s="1"/>
      <c r="D148" s="84"/>
      <c r="E148" s="84"/>
      <c r="F148" s="84"/>
      <c r="G148" s="52"/>
      <c r="H148" s="84" t="s">
        <v>256</v>
      </c>
      <c r="I148" s="1"/>
      <c r="J148" s="36" t="s">
        <v>257</v>
      </c>
      <c r="K148" s="1"/>
      <c r="L148" s="1"/>
      <c r="M148" s="1"/>
      <c r="N148" s="122">
        <v>0</v>
      </c>
      <c r="O148" s="38"/>
      <c r="P148" s="122">
        <v>200000</v>
      </c>
      <c r="Q148" s="38"/>
      <c r="R148" s="122">
        <v>0</v>
      </c>
      <c r="S148" s="38"/>
      <c r="T148" s="122">
        <v>0</v>
      </c>
      <c r="U148" s="38"/>
      <c r="V148" s="122">
        <v>0</v>
      </c>
      <c r="W148" s="38"/>
      <c r="X148" s="122">
        <v>0</v>
      </c>
      <c r="Y148" s="12"/>
      <c r="Z148" s="101">
        <f t="shared" si="8"/>
        <v>200000</v>
      </c>
      <c r="AA148" s="101"/>
      <c r="AB148" s="101">
        <f t="shared" si="9"/>
        <v>33333.3333</v>
      </c>
      <c r="AC148" s="11"/>
      <c r="AD148" s="11" t="s">
        <v>175</v>
      </c>
      <c r="AE148" s="1"/>
    </row>
    <row r="149" spans="1:31" ht="15">
      <c r="A149" s="11"/>
      <c r="B149" s="1"/>
      <c r="C149" s="1"/>
      <c r="D149" s="84"/>
      <c r="E149" s="84"/>
      <c r="F149" s="84"/>
      <c r="G149" s="52"/>
      <c r="H149" s="84" t="s">
        <v>258</v>
      </c>
      <c r="I149" s="1"/>
      <c r="J149" s="36" t="s">
        <v>259</v>
      </c>
      <c r="K149" s="1"/>
      <c r="L149" s="1"/>
      <c r="M149" s="1"/>
      <c r="N149" s="122">
        <v>0</v>
      </c>
      <c r="O149" s="38"/>
      <c r="P149" s="122">
        <v>5300000</v>
      </c>
      <c r="Q149" s="38"/>
      <c r="R149" s="122">
        <v>5000000</v>
      </c>
      <c r="S149" s="38"/>
      <c r="T149" s="122">
        <v>5000000</v>
      </c>
      <c r="U149" s="38"/>
      <c r="V149" s="122">
        <v>5000000</v>
      </c>
      <c r="W149" s="38"/>
      <c r="X149" s="122">
        <v>5000000</v>
      </c>
      <c r="Y149" s="12"/>
      <c r="Z149" s="101">
        <f t="shared" si="8"/>
        <v>25300000</v>
      </c>
      <c r="AA149" s="101"/>
      <c r="AB149" s="101">
        <f t="shared" si="9"/>
        <v>4216666.6667</v>
      </c>
      <c r="AC149" s="11"/>
      <c r="AD149" s="11" t="s">
        <v>175</v>
      </c>
      <c r="AE149" s="1"/>
    </row>
    <row r="150" spans="1:31" ht="15">
      <c r="A150" s="11"/>
      <c r="B150" s="1"/>
      <c r="C150" s="1"/>
      <c r="D150" s="84"/>
      <c r="E150" s="84"/>
      <c r="F150" s="84"/>
      <c r="G150" s="52"/>
      <c r="H150" s="84" t="s">
        <v>260</v>
      </c>
      <c r="I150" s="1"/>
      <c r="J150" s="36" t="s">
        <v>261</v>
      </c>
      <c r="K150" s="1"/>
      <c r="L150" s="1"/>
      <c r="M150" s="1"/>
      <c r="N150" s="122">
        <v>0</v>
      </c>
      <c r="O150" s="38"/>
      <c r="P150" s="122">
        <v>500000</v>
      </c>
      <c r="Q150" s="38"/>
      <c r="R150" s="122">
        <v>0</v>
      </c>
      <c r="S150" s="38"/>
      <c r="T150" s="122">
        <v>0</v>
      </c>
      <c r="U150" s="38"/>
      <c r="V150" s="122">
        <v>0</v>
      </c>
      <c r="W150" s="38"/>
      <c r="X150" s="122">
        <v>0</v>
      </c>
      <c r="Y150" s="12"/>
      <c r="Z150" s="101">
        <f t="shared" si="8"/>
        <v>500000</v>
      </c>
      <c r="AA150" s="101"/>
      <c r="AB150" s="101">
        <f t="shared" si="9"/>
        <v>83333.3333</v>
      </c>
      <c r="AC150" s="11"/>
      <c r="AD150" s="11" t="s">
        <v>175</v>
      </c>
      <c r="AE150" s="1"/>
    </row>
    <row r="151" spans="1:31" ht="15">
      <c r="A151" s="78" t="s">
        <v>262</v>
      </c>
      <c r="B151" s="1"/>
      <c r="C151" s="1"/>
      <c r="D151" s="104"/>
      <c r="E151" s="104"/>
      <c r="F151" s="104"/>
      <c r="G151" s="55"/>
      <c r="H151" s="104" t="s">
        <v>263</v>
      </c>
      <c r="I151" s="54"/>
      <c r="J151" s="57" t="s">
        <v>264</v>
      </c>
      <c r="K151" s="54"/>
      <c r="L151" s="1"/>
      <c r="M151" s="54"/>
      <c r="N151" s="123">
        <v>0</v>
      </c>
      <c r="O151" s="58"/>
      <c r="P151" s="123">
        <v>75000</v>
      </c>
      <c r="Q151" s="58"/>
      <c r="R151" s="123">
        <v>0</v>
      </c>
      <c r="S151" s="58"/>
      <c r="T151" s="123">
        <v>0</v>
      </c>
      <c r="U151" s="58"/>
      <c r="V151" s="123">
        <v>0</v>
      </c>
      <c r="W151" s="58"/>
      <c r="X151" s="123">
        <v>0</v>
      </c>
      <c r="Y151" s="12"/>
      <c r="Z151" s="101">
        <f t="shared" si="8"/>
        <v>75000</v>
      </c>
      <c r="AA151" s="101"/>
      <c r="AB151" s="101">
        <f t="shared" si="9"/>
        <v>12500</v>
      </c>
      <c r="AC151" s="11"/>
      <c r="AD151" s="11" t="s">
        <v>175</v>
      </c>
      <c r="AE151" s="1"/>
    </row>
    <row r="152" spans="1:31" ht="15">
      <c r="A152" s="11"/>
      <c r="B152" s="1"/>
      <c r="C152" s="1"/>
      <c r="D152" s="84"/>
      <c r="E152" s="84"/>
      <c r="F152" s="84"/>
      <c r="G152" s="52"/>
      <c r="H152" s="84" t="s">
        <v>265</v>
      </c>
      <c r="I152" s="1"/>
      <c r="J152" s="36" t="s">
        <v>266</v>
      </c>
      <c r="K152" s="1"/>
      <c r="L152" s="1"/>
      <c r="M152" s="1"/>
      <c r="N152" s="122">
        <v>0</v>
      </c>
      <c r="O152" s="38"/>
      <c r="P152" s="122">
        <v>1000000</v>
      </c>
      <c r="Q152" s="38"/>
      <c r="R152" s="122">
        <v>1000000</v>
      </c>
      <c r="S152" s="38"/>
      <c r="T152" s="122">
        <v>1000000</v>
      </c>
      <c r="U152" s="38"/>
      <c r="V152" s="122">
        <v>1000000</v>
      </c>
      <c r="W152" s="38"/>
      <c r="X152" s="122">
        <v>1000000</v>
      </c>
      <c r="Y152" s="12"/>
      <c r="Z152" s="101">
        <f t="shared" si="8"/>
        <v>5000000</v>
      </c>
      <c r="AA152" s="101"/>
      <c r="AB152" s="101">
        <f t="shared" si="9"/>
        <v>833333.3333</v>
      </c>
      <c r="AC152" s="11"/>
      <c r="AD152" s="11" t="s">
        <v>175</v>
      </c>
      <c r="AE152" s="1"/>
    </row>
    <row r="153" spans="1:31" ht="15">
      <c r="A153" s="11"/>
      <c r="B153" s="1"/>
      <c r="C153" s="1"/>
      <c r="D153" s="84"/>
      <c r="E153" s="84"/>
      <c r="F153" s="84"/>
      <c r="G153" s="52"/>
      <c r="H153" s="84" t="s">
        <v>267</v>
      </c>
      <c r="I153" s="1"/>
      <c r="J153" s="36" t="s">
        <v>268</v>
      </c>
      <c r="K153" s="1"/>
      <c r="L153" s="1"/>
      <c r="M153" s="1"/>
      <c r="N153" s="122">
        <v>0</v>
      </c>
      <c r="O153" s="38"/>
      <c r="P153" s="122">
        <v>1000000</v>
      </c>
      <c r="Q153" s="38"/>
      <c r="R153" s="122">
        <v>0</v>
      </c>
      <c r="S153" s="38"/>
      <c r="T153" s="122">
        <v>0</v>
      </c>
      <c r="U153" s="38"/>
      <c r="V153" s="122">
        <v>0</v>
      </c>
      <c r="W153" s="38"/>
      <c r="X153" s="122">
        <v>0</v>
      </c>
      <c r="Y153" s="12"/>
      <c r="Z153" s="101">
        <f t="shared" si="8"/>
        <v>1000000</v>
      </c>
      <c r="AA153" s="101"/>
      <c r="AB153" s="101">
        <f t="shared" si="9"/>
        <v>166666.6667</v>
      </c>
      <c r="AC153" s="11"/>
      <c r="AD153" s="11" t="s">
        <v>175</v>
      </c>
      <c r="AE153" s="1"/>
    </row>
    <row r="154" spans="1:31" ht="15">
      <c r="A154" s="11"/>
      <c r="B154" s="1"/>
      <c r="C154" s="1"/>
      <c r="D154" s="84"/>
      <c r="E154" s="84"/>
      <c r="F154" s="84"/>
      <c r="G154" s="52"/>
      <c r="H154" s="84" t="s">
        <v>269</v>
      </c>
      <c r="I154" s="1"/>
      <c r="J154" s="36" t="s">
        <v>270</v>
      </c>
      <c r="K154" s="1"/>
      <c r="L154" s="1"/>
      <c r="M154" s="1"/>
      <c r="N154" s="122">
        <v>0</v>
      </c>
      <c r="O154" s="38"/>
      <c r="P154" s="122">
        <v>800000</v>
      </c>
      <c r="Q154" s="38"/>
      <c r="R154" s="122">
        <v>800000</v>
      </c>
      <c r="S154" s="38"/>
      <c r="T154" s="122">
        <v>800000</v>
      </c>
      <c r="U154" s="38"/>
      <c r="V154" s="122">
        <v>800000</v>
      </c>
      <c r="W154" s="38"/>
      <c r="X154" s="122">
        <v>800000</v>
      </c>
      <c r="Y154" s="12"/>
      <c r="Z154" s="101">
        <f t="shared" si="8"/>
        <v>4000000</v>
      </c>
      <c r="AA154" s="101"/>
      <c r="AB154" s="101">
        <f t="shared" si="9"/>
        <v>666666.6667</v>
      </c>
      <c r="AC154" s="11"/>
      <c r="AD154" s="11" t="s">
        <v>175</v>
      </c>
      <c r="AE154" s="1"/>
    </row>
    <row r="155" spans="1:31" ht="15">
      <c r="A155" s="11"/>
      <c r="B155" s="1"/>
      <c r="C155" s="1"/>
      <c r="D155" s="84"/>
      <c r="E155" s="84"/>
      <c r="F155" s="84"/>
      <c r="G155" s="52"/>
      <c r="H155" s="84" t="s">
        <v>271</v>
      </c>
      <c r="I155" s="1"/>
      <c r="J155" s="36" t="s">
        <v>272</v>
      </c>
      <c r="K155" s="1"/>
      <c r="L155" s="1"/>
      <c r="M155" s="1"/>
      <c r="N155" s="122">
        <v>0</v>
      </c>
      <c r="O155" s="38"/>
      <c r="P155" s="122">
        <v>250000</v>
      </c>
      <c r="Q155" s="38"/>
      <c r="R155" s="122">
        <v>250000</v>
      </c>
      <c r="S155" s="38"/>
      <c r="T155" s="122">
        <v>0</v>
      </c>
      <c r="U155" s="38"/>
      <c r="V155" s="122">
        <v>0</v>
      </c>
      <c r="W155" s="38"/>
      <c r="X155" s="122">
        <v>0</v>
      </c>
      <c r="Y155" s="12"/>
      <c r="Z155" s="101">
        <f t="shared" si="8"/>
        <v>500000</v>
      </c>
      <c r="AA155" s="101"/>
      <c r="AB155" s="101">
        <f t="shared" si="9"/>
        <v>83333.3333</v>
      </c>
      <c r="AC155" s="11"/>
      <c r="AD155" s="11" t="s">
        <v>175</v>
      </c>
      <c r="AE155" s="1"/>
    </row>
    <row r="156" spans="1:31" ht="15">
      <c r="A156" s="11"/>
      <c r="B156" s="1"/>
      <c r="C156" s="1"/>
      <c r="D156" s="84"/>
      <c r="E156" s="84"/>
      <c r="F156" s="84"/>
      <c r="G156" s="52"/>
      <c r="H156" s="84" t="s">
        <v>273</v>
      </c>
      <c r="I156" s="1"/>
      <c r="J156" s="36" t="s">
        <v>274</v>
      </c>
      <c r="K156" s="1"/>
      <c r="L156" s="1"/>
      <c r="M156" s="1"/>
      <c r="N156" s="122">
        <v>0</v>
      </c>
      <c r="O156" s="38"/>
      <c r="P156" s="122">
        <v>3000000</v>
      </c>
      <c r="Q156" s="38"/>
      <c r="R156" s="122">
        <v>3000000</v>
      </c>
      <c r="S156" s="38"/>
      <c r="T156" s="122">
        <v>0</v>
      </c>
      <c r="U156" s="38"/>
      <c r="V156" s="122">
        <v>0</v>
      </c>
      <c r="W156" s="38"/>
      <c r="X156" s="122">
        <v>0</v>
      </c>
      <c r="Y156" s="12"/>
      <c r="Z156" s="101">
        <f t="shared" si="8"/>
        <v>6000000</v>
      </c>
      <c r="AA156" s="101"/>
      <c r="AB156" s="101">
        <f t="shared" si="9"/>
        <v>1000000</v>
      </c>
      <c r="AC156" s="11"/>
      <c r="AD156" s="11" t="s">
        <v>175</v>
      </c>
      <c r="AE156" s="1"/>
    </row>
    <row r="157" spans="1:31" ht="15">
      <c r="A157" s="11"/>
      <c r="B157" s="1"/>
      <c r="C157" s="1"/>
      <c r="D157" s="84"/>
      <c r="E157" s="84"/>
      <c r="F157" s="84"/>
      <c r="G157" s="52"/>
      <c r="H157" s="84" t="s">
        <v>275</v>
      </c>
      <c r="I157" s="1"/>
      <c r="J157" s="36" t="s">
        <v>276</v>
      </c>
      <c r="K157" s="1"/>
      <c r="L157" s="1"/>
      <c r="M157" s="1"/>
      <c r="N157" s="122">
        <v>0</v>
      </c>
      <c r="O157" s="38"/>
      <c r="P157" s="122">
        <v>5000000</v>
      </c>
      <c r="Q157" s="38"/>
      <c r="R157" s="122">
        <v>0</v>
      </c>
      <c r="S157" s="38"/>
      <c r="T157" s="122">
        <v>0</v>
      </c>
      <c r="U157" s="38"/>
      <c r="V157" s="122">
        <v>0</v>
      </c>
      <c r="W157" s="38"/>
      <c r="X157" s="122">
        <v>0</v>
      </c>
      <c r="Y157" s="12"/>
      <c r="Z157" s="101">
        <f t="shared" si="8"/>
        <v>5000000</v>
      </c>
      <c r="AA157" s="101"/>
      <c r="AB157" s="101">
        <f t="shared" si="9"/>
        <v>833333.3333</v>
      </c>
      <c r="AC157" s="11"/>
      <c r="AD157" s="11" t="s">
        <v>175</v>
      </c>
      <c r="AE157" s="1"/>
    </row>
    <row r="158" spans="1:31" ht="15">
      <c r="A158" s="11"/>
      <c r="B158" s="1"/>
      <c r="C158" s="1"/>
      <c r="D158" s="84"/>
      <c r="E158" s="84"/>
      <c r="F158" s="84"/>
      <c r="G158" s="52"/>
      <c r="H158" s="84" t="s">
        <v>277</v>
      </c>
      <c r="I158" s="1"/>
      <c r="J158" s="36" t="s">
        <v>278</v>
      </c>
      <c r="K158" s="1"/>
      <c r="L158" s="1"/>
      <c r="M158" s="1"/>
      <c r="N158" s="122">
        <v>0</v>
      </c>
      <c r="O158" s="38"/>
      <c r="P158" s="122">
        <v>2943000</v>
      </c>
      <c r="Q158" s="38"/>
      <c r="R158" s="122">
        <v>0</v>
      </c>
      <c r="S158" s="38"/>
      <c r="T158" s="122">
        <v>0</v>
      </c>
      <c r="U158" s="38"/>
      <c r="V158" s="122">
        <v>0</v>
      </c>
      <c r="W158" s="38"/>
      <c r="X158" s="122">
        <v>0</v>
      </c>
      <c r="Y158" s="12"/>
      <c r="Z158" s="101">
        <f t="shared" si="8"/>
        <v>2943000</v>
      </c>
      <c r="AA158" s="101"/>
      <c r="AB158" s="101">
        <f t="shared" si="9"/>
        <v>490500</v>
      </c>
      <c r="AC158" s="11"/>
      <c r="AD158" s="11" t="s">
        <v>175</v>
      </c>
      <c r="AE158" s="1"/>
    </row>
    <row r="159" spans="1:31" ht="15">
      <c r="A159" s="11"/>
      <c r="B159" s="1"/>
      <c r="C159" s="1"/>
      <c r="D159" s="84"/>
      <c r="E159" s="84"/>
      <c r="F159" s="84"/>
      <c r="G159" s="52"/>
      <c r="H159" s="84" t="s">
        <v>279</v>
      </c>
      <c r="I159" s="1"/>
      <c r="J159" s="36" t="s">
        <v>280</v>
      </c>
      <c r="K159" s="1"/>
      <c r="L159" s="1"/>
      <c r="M159" s="1"/>
      <c r="N159" s="122">
        <v>400000</v>
      </c>
      <c r="O159" s="38"/>
      <c r="P159" s="122">
        <v>400000</v>
      </c>
      <c r="Q159" s="38"/>
      <c r="R159" s="122">
        <v>0</v>
      </c>
      <c r="S159" s="38"/>
      <c r="T159" s="122">
        <v>0</v>
      </c>
      <c r="U159" s="38"/>
      <c r="V159" s="122">
        <v>0</v>
      </c>
      <c r="W159" s="38"/>
      <c r="X159" s="122">
        <v>0</v>
      </c>
      <c r="Y159" s="12"/>
      <c r="Z159" s="101">
        <f t="shared" si="8"/>
        <v>800000</v>
      </c>
      <c r="AA159" s="101"/>
      <c r="AB159" s="101">
        <f t="shared" si="9"/>
        <v>133333.3333</v>
      </c>
      <c r="AC159" s="11"/>
      <c r="AD159" s="11" t="s">
        <v>175</v>
      </c>
      <c r="AE159" s="1"/>
    </row>
    <row r="160" spans="1:31" ht="15">
      <c r="A160" s="11"/>
      <c r="B160" s="1"/>
      <c r="C160" s="1"/>
      <c r="D160" s="84"/>
      <c r="E160" s="84"/>
      <c r="F160" s="84"/>
      <c r="G160" s="52"/>
      <c r="H160" s="84" t="s">
        <v>281</v>
      </c>
      <c r="I160" s="1"/>
      <c r="J160" s="36" t="s">
        <v>282</v>
      </c>
      <c r="K160" s="1"/>
      <c r="L160" s="1"/>
      <c r="M160" s="1"/>
      <c r="N160" s="122">
        <v>1500000</v>
      </c>
      <c r="O160" s="38"/>
      <c r="P160" s="122">
        <v>1500000</v>
      </c>
      <c r="Q160" s="38"/>
      <c r="R160" s="122">
        <v>1500000</v>
      </c>
      <c r="S160" s="38"/>
      <c r="T160" s="122">
        <v>1500000</v>
      </c>
      <c r="U160" s="38"/>
      <c r="V160" s="122">
        <v>1500000</v>
      </c>
      <c r="W160" s="38"/>
      <c r="X160" s="122">
        <v>1500000</v>
      </c>
      <c r="Y160" s="12"/>
      <c r="Z160" s="101">
        <f t="shared" si="8"/>
        <v>9000000</v>
      </c>
      <c r="AA160" s="101"/>
      <c r="AB160" s="101">
        <f t="shared" si="9"/>
        <v>1500000</v>
      </c>
      <c r="AC160" s="11"/>
      <c r="AD160" s="11" t="s">
        <v>175</v>
      </c>
      <c r="AE160" s="1"/>
    </row>
    <row r="161" spans="1:31" ht="15">
      <c r="A161" s="11"/>
      <c r="B161" s="1"/>
      <c r="C161" s="1"/>
      <c r="D161" s="84"/>
      <c r="E161" s="84"/>
      <c r="F161" s="84"/>
      <c r="G161" s="52"/>
      <c r="H161" s="84" t="s">
        <v>283</v>
      </c>
      <c r="I161" s="1"/>
      <c r="J161" s="36" t="s">
        <v>284</v>
      </c>
      <c r="K161" s="1"/>
      <c r="L161" s="1"/>
      <c r="M161" s="1"/>
      <c r="N161" s="122">
        <v>0</v>
      </c>
      <c r="O161" s="38"/>
      <c r="P161" s="122">
        <v>2000000</v>
      </c>
      <c r="Q161" s="38"/>
      <c r="R161" s="122">
        <v>2000000</v>
      </c>
      <c r="S161" s="38"/>
      <c r="T161" s="122">
        <v>2000000</v>
      </c>
      <c r="U161" s="38"/>
      <c r="V161" s="122">
        <v>0</v>
      </c>
      <c r="W161" s="38"/>
      <c r="X161" s="122">
        <v>0</v>
      </c>
      <c r="Y161" s="12"/>
      <c r="Z161" s="101">
        <f t="shared" si="8"/>
        <v>6000000</v>
      </c>
      <c r="AA161" s="101"/>
      <c r="AB161" s="101">
        <f t="shared" si="9"/>
        <v>1000000</v>
      </c>
      <c r="AC161" s="11"/>
      <c r="AD161" s="11" t="s">
        <v>175</v>
      </c>
      <c r="AE161" s="1"/>
    </row>
    <row r="162" spans="1:31" ht="15">
      <c r="A162" s="78" t="s">
        <v>285</v>
      </c>
      <c r="B162" s="1"/>
      <c r="C162" s="1"/>
      <c r="D162" s="104"/>
      <c r="E162" s="104"/>
      <c r="F162" s="104"/>
      <c r="G162" s="57"/>
      <c r="H162" s="104" t="s">
        <v>286</v>
      </c>
      <c r="I162" s="54"/>
      <c r="J162" s="57" t="s">
        <v>287</v>
      </c>
      <c r="K162" s="54"/>
      <c r="L162" s="1"/>
      <c r="M162" s="54"/>
      <c r="N162" s="123">
        <v>0</v>
      </c>
      <c r="O162" s="58"/>
      <c r="P162" s="123">
        <v>5000000</v>
      </c>
      <c r="Q162" s="58"/>
      <c r="R162" s="123">
        <v>2000000</v>
      </c>
      <c r="S162" s="58"/>
      <c r="T162" s="123">
        <v>2000000</v>
      </c>
      <c r="U162" s="58"/>
      <c r="V162" s="123">
        <v>2000000</v>
      </c>
      <c r="W162" s="58"/>
      <c r="X162" s="123">
        <v>2000000</v>
      </c>
      <c r="Y162" s="12"/>
      <c r="Z162" s="101">
        <f t="shared" si="8"/>
        <v>13000000</v>
      </c>
      <c r="AA162" s="101"/>
      <c r="AB162" s="101">
        <f t="shared" si="9"/>
        <v>2166666.6667</v>
      </c>
      <c r="AC162" s="11"/>
      <c r="AD162" s="11" t="s">
        <v>175</v>
      </c>
      <c r="AE162" s="1"/>
    </row>
    <row r="163" spans="1:31" ht="15">
      <c r="A163" s="78" t="s">
        <v>285</v>
      </c>
      <c r="B163" s="1"/>
      <c r="C163" s="1"/>
      <c r="D163" s="104"/>
      <c r="E163" s="104"/>
      <c r="F163" s="104"/>
      <c r="G163" s="57"/>
      <c r="H163" s="104" t="s">
        <v>288</v>
      </c>
      <c r="I163" s="54"/>
      <c r="J163" s="57" t="s">
        <v>289</v>
      </c>
      <c r="K163" s="54"/>
      <c r="L163" s="1"/>
      <c r="M163" s="54"/>
      <c r="N163" s="123">
        <v>0</v>
      </c>
      <c r="O163" s="58"/>
      <c r="P163" s="123">
        <v>1000000</v>
      </c>
      <c r="Q163" s="58"/>
      <c r="R163" s="123">
        <v>0</v>
      </c>
      <c r="S163" s="58"/>
      <c r="T163" s="123">
        <v>0</v>
      </c>
      <c r="U163" s="58"/>
      <c r="V163" s="123">
        <v>0</v>
      </c>
      <c r="W163" s="58"/>
      <c r="X163" s="123">
        <v>0</v>
      </c>
      <c r="Y163" s="12"/>
      <c r="Z163" s="101">
        <f t="shared" si="8"/>
        <v>1000000</v>
      </c>
      <c r="AA163" s="101"/>
      <c r="AB163" s="101">
        <f t="shared" si="9"/>
        <v>166666.6667</v>
      </c>
      <c r="AC163" s="11"/>
      <c r="AD163" s="11" t="s">
        <v>175</v>
      </c>
      <c r="AE163" s="1"/>
    </row>
    <row r="164" spans="1:31" ht="15">
      <c r="A164" s="78" t="s">
        <v>285</v>
      </c>
      <c r="B164" s="1"/>
      <c r="C164" s="1"/>
      <c r="D164" s="104"/>
      <c r="E164" s="104"/>
      <c r="F164" s="104"/>
      <c r="G164" s="57"/>
      <c r="H164" s="104" t="s">
        <v>290</v>
      </c>
      <c r="I164" s="54"/>
      <c r="J164" s="57" t="s">
        <v>291</v>
      </c>
      <c r="K164" s="54"/>
      <c r="L164" s="1"/>
      <c r="M164" s="54"/>
      <c r="N164" s="123">
        <v>0</v>
      </c>
      <c r="O164" s="58"/>
      <c r="P164" s="123">
        <v>600000</v>
      </c>
      <c r="Q164" s="58"/>
      <c r="R164" s="123">
        <v>0</v>
      </c>
      <c r="S164" s="58"/>
      <c r="T164" s="123">
        <v>0</v>
      </c>
      <c r="U164" s="58"/>
      <c r="V164" s="123">
        <v>0</v>
      </c>
      <c r="W164" s="58"/>
      <c r="X164" s="123">
        <v>0</v>
      </c>
      <c r="Y164" s="12"/>
      <c r="Z164" s="101">
        <f t="shared" si="8"/>
        <v>600000</v>
      </c>
      <c r="AA164" s="101"/>
      <c r="AB164" s="101">
        <f t="shared" si="9"/>
        <v>100000</v>
      </c>
      <c r="AC164" s="11"/>
      <c r="AD164" s="11" t="s">
        <v>175</v>
      </c>
      <c r="AE164" s="1"/>
    </row>
    <row r="165" spans="1:31" ht="15">
      <c r="A165" s="78" t="s">
        <v>285</v>
      </c>
      <c r="B165" s="1"/>
      <c r="C165" s="1"/>
      <c r="D165" s="104"/>
      <c r="E165" s="104"/>
      <c r="F165" s="104"/>
      <c r="G165" s="57"/>
      <c r="H165" s="104" t="s">
        <v>292</v>
      </c>
      <c r="I165" s="54"/>
      <c r="J165" s="57" t="s">
        <v>293</v>
      </c>
      <c r="K165" s="54"/>
      <c r="L165" s="1"/>
      <c r="M165" s="54"/>
      <c r="N165" s="123">
        <v>0</v>
      </c>
      <c r="O165" s="58"/>
      <c r="P165" s="123">
        <v>2000000</v>
      </c>
      <c r="Q165" s="58"/>
      <c r="R165" s="123">
        <v>0</v>
      </c>
      <c r="S165" s="58"/>
      <c r="T165" s="123">
        <v>0</v>
      </c>
      <c r="U165" s="58"/>
      <c r="V165" s="123">
        <v>0</v>
      </c>
      <c r="W165" s="58"/>
      <c r="X165" s="123">
        <v>0</v>
      </c>
      <c r="Y165" s="12"/>
      <c r="Z165" s="101">
        <f t="shared" si="8"/>
        <v>2000000</v>
      </c>
      <c r="AA165" s="101"/>
      <c r="AB165" s="101">
        <f t="shared" si="9"/>
        <v>333333.3333</v>
      </c>
      <c r="AC165" s="11"/>
      <c r="AD165" s="11" t="s">
        <v>175</v>
      </c>
      <c r="AE165" s="1"/>
    </row>
    <row r="166" spans="1:31" ht="15.75" thickBo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42"/>
      <c r="AB166" s="28"/>
      <c r="AC166" s="27"/>
      <c r="AD166" s="81"/>
      <c r="AE166" s="1"/>
    </row>
    <row r="167" spans="1:3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34"/>
      <c r="AB167" s="10"/>
      <c r="AC167" s="9"/>
      <c r="AD167" s="11"/>
      <c r="AE167" s="1"/>
    </row>
    <row r="168" spans="1:31" ht="15.75">
      <c r="A168" s="1"/>
      <c r="B168" s="24" t="s">
        <v>137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75"/>
      <c r="AB168" s="76"/>
      <c r="AC168" s="15"/>
      <c r="AD168" s="36"/>
      <c r="AE168" s="1"/>
    </row>
    <row r="169" spans="1:31" ht="15.75">
      <c r="A169" s="1"/>
      <c r="B169" s="24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75"/>
      <c r="AB169" s="76"/>
      <c r="AC169" s="15"/>
      <c r="AD169" s="36"/>
      <c r="AE169" s="1"/>
    </row>
    <row r="170" spans="1:31" ht="15">
      <c r="A170" s="1"/>
      <c r="B170" s="16"/>
      <c r="C170" s="16" t="s">
        <v>307</v>
      </c>
      <c r="D170" s="16"/>
      <c r="E170" s="16"/>
      <c r="F170" s="16"/>
      <c r="G170" s="16"/>
      <c r="H170" s="16"/>
      <c r="I170" s="16"/>
      <c r="J170" s="16" t="s">
        <v>308</v>
      </c>
      <c r="K170" s="1"/>
      <c r="L170" s="1"/>
      <c r="M170" s="1"/>
      <c r="N170" s="9">
        <v>96</v>
      </c>
      <c r="O170" s="9"/>
      <c r="P170" s="9">
        <v>97</v>
      </c>
      <c r="Q170" s="9"/>
      <c r="R170" s="9">
        <v>97</v>
      </c>
      <c r="S170" s="9"/>
      <c r="T170" s="9">
        <v>98</v>
      </c>
      <c r="U170" s="9"/>
      <c r="V170" s="9">
        <v>101</v>
      </c>
      <c r="W170" s="9"/>
      <c r="X170" s="9">
        <v>103</v>
      </c>
      <c r="Y170" s="9"/>
      <c r="Z170" s="9">
        <f aca="true" t="shared" si="10" ref="Z170:Z209">SUM(N170:X170)</f>
        <v>592</v>
      </c>
      <c r="AA170" s="34"/>
      <c r="AB170" s="10">
        <f aca="true" t="shared" si="11" ref="AB170:AB209">ROUND(Z170/6,4)</f>
        <v>98.6667</v>
      </c>
      <c r="AC170" s="16"/>
      <c r="AD170" s="11" t="s">
        <v>175</v>
      </c>
      <c r="AE170" s="1"/>
    </row>
    <row r="171" spans="1:31" ht="15">
      <c r="A171" s="1"/>
      <c r="B171" s="16"/>
      <c r="C171" s="52" t="s">
        <v>309</v>
      </c>
      <c r="D171" s="36"/>
      <c r="E171" s="36"/>
      <c r="F171" s="36"/>
      <c r="G171" s="36"/>
      <c r="H171" s="36"/>
      <c r="I171" s="1"/>
      <c r="J171" s="1"/>
      <c r="K171" s="36" t="s">
        <v>310</v>
      </c>
      <c r="L171" s="1"/>
      <c r="M171" s="1"/>
      <c r="N171" s="38">
        <v>-10</v>
      </c>
      <c r="O171" s="38"/>
      <c r="P171" s="38">
        <v>-10</v>
      </c>
      <c r="Q171" s="38"/>
      <c r="R171" s="38">
        <v>-10</v>
      </c>
      <c r="S171" s="38"/>
      <c r="T171" s="38">
        <v>-10</v>
      </c>
      <c r="U171" s="38"/>
      <c r="V171" s="38">
        <v>-10</v>
      </c>
      <c r="W171" s="38"/>
      <c r="X171" s="38">
        <v>-10</v>
      </c>
      <c r="Y171" s="9"/>
      <c r="Z171" s="12">
        <f t="shared" si="10"/>
        <v>-60</v>
      </c>
      <c r="AA171" s="39"/>
      <c r="AB171" s="13">
        <f t="shared" si="11"/>
        <v>-10</v>
      </c>
      <c r="AC171" s="16"/>
      <c r="AD171" s="36" t="s">
        <v>176</v>
      </c>
      <c r="AE171" s="1"/>
    </row>
    <row r="172" spans="1:31" ht="15">
      <c r="A172" s="1"/>
      <c r="B172" s="16"/>
      <c r="C172" s="52" t="s">
        <v>311</v>
      </c>
      <c r="D172" s="36"/>
      <c r="E172" s="36"/>
      <c r="F172" s="36"/>
      <c r="G172" s="36"/>
      <c r="H172" s="36"/>
      <c r="I172" s="1"/>
      <c r="J172" s="1"/>
      <c r="K172" s="36" t="s">
        <v>312</v>
      </c>
      <c r="L172" s="1"/>
      <c r="M172" s="1"/>
      <c r="N172" s="38">
        <v>-2</v>
      </c>
      <c r="O172" s="38"/>
      <c r="P172" s="38">
        <v>-2</v>
      </c>
      <c r="Q172" s="38"/>
      <c r="R172" s="38">
        <v>-2</v>
      </c>
      <c r="S172" s="38"/>
      <c r="T172" s="38">
        <v>-2</v>
      </c>
      <c r="U172" s="38"/>
      <c r="V172" s="38">
        <v>-2</v>
      </c>
      <c r="W172" s="38"/>
      <c r="X172" s="38">
        <v>-2</v>
      </c>
      <c r="Y172" s="9"/>
      <c r="Z172" s="12">
        <f t="shared" si="10"/>
        <v>-12</v>
      </c>
      <c r="AA172" s="39"/>
      <c r="AB172" s="13">
        <f t="shared" si="11"/>
        <v>-2</v>
      </c>
      <c r="AC172" s="16"/>
      <c r="AD172" s="36" t="s">
        <v>176</v>
      </c>
      <c r="AE172" s="1"/>
    </row>
    <row r="173" spans="1:31" ht="15">
      <c r="A173" s="1"/>
      <c r="B173" s="16"/>
      <c r="C173" s="52" t="s">
        <v>313</v>
      </c>
      <c r="D173" s="36"/>
      <c r="E173" s="36"/>
      <c r="F173" s="36"/>
      <c r="G173" s="36"/>
      <c r="H173" s="36"/>
      <c r="I173" s="1"/>
      <c r="J173" s="1"/>
      <c r="K173" s="36" t="s">
        <v>314</v>
      </c>
      <c r="L173" s="1"/>
      <c r="M173" s="1"/>
      <c r="N173" s="38">
        <v>-0.5</v>
      </c>
      <c r="O173" s="38"/>
      <c r="P173" s="38">
        <v>-0.5</v>
      </c>
      <c r="Q173" s="38"/>
      <c r="R173" s="38">
        <v>-0.5</v>
      </c>
      <c r="S173" s="38"/>
      <c r="T173" s="38">
        <v>-0.5</v>
      </c>
      <c r="U173" s="38"/>
      <c r="V173" s="38">
        <v>-0.5</v>
      </c>
      <c r="W173" s="38"/>
      <c r="X173" s="38">
        <v>-0.5</v>
      </c>
      <c r="Y173" s="9"/>
      <c r="Z173" s="12">
        <f t="shared" si="10"/>
        <v>-3</v>
      </c>
      <c r="AA173" s="39"/>
      <c r="AB173" s="13">
        <f t="shared" si="11"/>
        <v>-0.5</v>
      </c>
      <c r="AC173" s="16"/>
      <c r="AD173" s="36" t="s">
        <v>176</v>
      </c>
      <c r="AE173" s="1"/>
    </row>
    <row r="174" spans="1:31" ht="15">
      <c r="A174" s="1"/>
      <c r="B174" s="16"/>
      <c r="C174" s="52" t="s">
        <v>315</v>
      </c>
      <c r="D174" s="36"/>
      <c r="E174" s="36"/>
      <c r="F174" s="36"/>
      <c r="G174" s="36"/>
      <c r="H174" s="36"/>
      <c r="I174" s="1"/>
      <c r="J174" s="1"/>
      <c r="K174" s="36" t="s">
        <v>316</v>
      </c>
      <c r="L174" s="1"/>
      <c r="M174" s="1"/>
      <c r="N174" s="38">
        <v>-5</v>
      </c>
      <c r="O174" s="38"/>
      <c r="P174" s="38">
        <v>-5</v>
      </c>
      <c r="Q174" s="38"/>
      <c r="R174" s="38">
        <v>-5</v>
      </c>
      <c r="S174" s="38"/>
      <c r="T174" s="38">
        <v>-5</v>
      </c>
      <c r="U174" s="38"/>
      <c r="V174" s="38">
        <v>-5</v>
      </c>
      <c r="W174" s="38"/>
      <c r="X174" s="38">
        <v>-5</v>
      </c>
      <c r="Y174" s="9"/>
      <c r="Z174" s="12">
        <f t="shared" si="10"/>
        <v>-30</v>
      </c>
      <c r="AA174" s="39"/>
      <c r="AB174" s="13">
        <f t="shared" si="11"/>
        <v>-5</v>
      </c>
      <c r="AC174" s="16"/>
      <c r="AD174" s="36" t="s">
        <v>176</v>
      </c>
      <c r="AE174" s="1"/>
    </row>
    <row r="175" spans="1:31" ht="15">
      <c r="A175" s="1"/>
      <c r="B175" s="16"/>
      <c r="C175" s="52" t="s">
        <v>317</v>
      </c>
      <c r="D175" s="36"/>
      <c r="E175" s="36"/>
      <c r="F175" s="36"/>
      <c r="G175" s="36"/>
      <c r="H175" s="36"/>
      <c r="I175" s="1"/>
      <c r="J175" s="1"/>
      <c r="K175" s="11" t="s">
        <v>318</v>
      </c>
      <c r="L175" s="1"/>
      <c r="M175" s="1"/>
      <c r="N175" s="53" t="s">
        <v>319</v>
      </c>
      <c r="O175" s="12"/>
      <c r="P175" s="53" t="s">
        <v>319</v>
      </c>
      <c r="Q175" s="12"/>
      <c r="R175" s="53" t="s">
        <v>319</v>
      </c>
      <c r="S175" s="12"/>
      <c r="T175" s="53" t="s">
        <v>319</v>
      </c>
      <c r="U175" s="12"/>
      <c r="V175" s="53" t="s">
        <v>319</v>
      </c>
      <c r="W175" s="12"/>
      <c r="X175" s="53" t="s">
        <v>319</v>
      </c>
      <c r="Y175" s="9"/>
      <c r="Z175" s="12">
        <f t="shared" si="10"/>
        <v>0</v>
      </c>
      <c r="AA175" s="39"/>
      <c r="AB175" s="13">
        <f t="shared" si="11"/>
        <v>0</v>
      </c>
      <c r="AC175" s="16"/>
      <c r="AD175" s="36" t="s">
        <v>176</v>
      </c>
      <c r="AE175" s="1"/>
    </row>
    <row r="176" spans="1:31" ht="15">
      <c r="A176" s="1"/>
      <c r="B176" s="16"/>
      <c r="C176" s="52" t="s">
        <v>320</v>
      </c>
      <c r="D176" s="36"/>
      <c r="E176" s="36"/>
      <c r="F176" s="36"/>
      <c r="G176" s="36"/>
      <c r="H176" s="36"/>
      <c r="I176" s="1"/>
      <c r="J176" s="1"/>
      <c r="K176" s="11" t="s">
        <v>321</v>
      </c>
      <c r="L176" s="1"/>
      <c r="M176" s="1"/>
      <c r="N176" s="53" t="s">
        <v>319</v>
      </c>
      <c r="O176" s="12"/>
      <c r="P176" s="53" t="s">
        <v>319</v>
      </c>
      <c r="Q176" s="12"/>
      <c r="R176" s="53" t="s">
        <v>319</v>
      </c>
      <c r="S176" s="12"/>
      <c r="T176" s="53" t="s">
        <v>319</v>
      </c>
      <c r="U176" s="12"/>
      <c r="V176" s="53" t="s">
        <v>319</v>
      </c>
      <c r="W176" s="12"/>
      <c r="X176" s="53" t="s">
        <v>319</v>
      </c>
      <c r="Y176" s="9"/>
      <c r="Z176" s="12">
        <f t="shared" si="10"/>
        <v>0</v>
      </c>
      <c r="AA176" s="39"/>
      <c r="AB176" s="13">
        <f t="shared" si="11"/>
        <v>0</v>
      </c>
      <c r="AC176" s="16"/>
      <c r="AD176" s="36" t="s">
        <v>176</v>
      </c>
      <c r="AE176" s="1"/>
    </row>
    <row r="177" spans="1:31" ht="15">
      <c r="A177" s="1"/>
      <c r="B177" s="16"/>
      <c r="C177" s="52" t="s">
        <v>322</v>
      </c>
      <c r="D177" s="36"/>
      <c r="E177" s="36"/>
      <c r="F177" s="36"/>
      <c r="G177" s="36"/>
      <c r="H177" s="36"/>
      <c r="I177" s="1"/>
      <c r="J177" s="1"/>
      <c r="K177" s="36" t="s">
        <v>323</v>
      </c>
      <c r="L177" s="1"/>
      <c r="M177" s="1"/>
      <c r="N177" s="38">
        <v>0</v>
      </c>
      <c r="O177" s="12"/>
      <c r="P177" s="38">
        <v>-1</v>
      </c>
      <c r="Q177" s="38"/>
      <c r="R177" s="38">
        <v>-1</v>
      </c>
      <c r="S177" s="38"/>
      <c r="T177" s="38">
        <v>-1</v>
      </c>
      <c r="U177" s="38"/>
      <c r="V177" s="38">
        <v>-1</v>
      </c>
      <c r="W177" s="12"/>
      <c r="X177" s="38">
        <v>0</v>
      </c>
      <c r="Y177" s="9"/>
      <c r="Z177" s="12">
        <f t="shared" si="10"/>
        <v>-4</v>
      </c>
      <c r="AA177" s="39"/>
      <c r="AB177" s="13">
        <f t="shared" si="11"/>
        <v>-0.6667</v>
      </c>
      <c r="AC177" s="16"/>
      <c r="AD177" s="36" t="s">
        <v>176</v>
      </c>
      <c r="AE177" s="1"/>
    </row>
    <row r="178" spans="1:31" ht="15">
      <c r="A178" s="1"/>
      <c r="B178" s="16"/>
      <c r="C178" s="52" t="s">
        <v>324</v>
      </c>
      <c r="D178" s="36"/>
      <c r="E178" s="36"/>
      <c r="F178" s="36"/>
      <c r="G178" s="36"/>
      <c r="H178" s="36"/>
      <c r="I178" s="1"/>
      <c r="J178" s="1"/>
      <c r="K178" s="36" t="s">
        <v>325</v>
      </c>
      <c r="L178" s="1"/>
      <c r="M178" s="1"/>
      <c r="N178" s="38">
        <v>0</v>
      </c>
      <c r="O178" s="38"/>
      <c r="P178" s="38">
        <v>-0.2</v>
      </c>
      <c r="Q178" s="38"/>
      <c r="R178" s="38">
        <v>-0.2</v>
      </c>
      <c r="S178" s="38"/>
      <c r="T178" s="38">
        <v>-0.2</v>
      </c>
      <c r="U178" s="38"/>
      <c r="V178" s="38">
        <v>-0.2</v>
      </c>
      <c r="W178" s="38"/>
      <c r="X178" s="38">
        <v>-0.2</v>
      </c>
      <c r="Y178" s="9"/>
      <c r="Z178" s="12">
        <f t="shared" si="10"/>
        <v>-1</v>
      </c>
      <c r="AA178" s="39"/>
      <c r="AB178" s="13">
        <f t="shared" si="11"/>
        <v>-0.1667</v>
      </c>
      <c r="AC178" s="16"/>
      <c r="AD178" s="36" t="s">
        <v>176</v>
      </c>
      <c r="AE178" s="1"/>
    </row>
    <row r="179" spans="1:31" ht="15">
      <c r="A179" s="1"/>
      <c r="B179" s="16"/>
      <c r="C179" s="52" t="s">
        <v>326</v>
      </c>
      <c r="D179" s="36"/>
      <c r="E179" s="36"/>
      <c r="F179" s="36"/>
      <c r="G179" s="36"/>
      <c r="H179" s="36"/>
      <c r="I179" s="1"/>
      <c r="J179" s="1"/>
      <c r="K179" s="36" t="s">
        <v>327</v>
      </c>
      <c r="L179" s="1"/>
      <c r="M179" s="1"/>
      <c r="N179" s="38">
        <v>0</v>
      </c>
      <c r="O179" s="38"/>
      <c r="P179" s="38">
        <v>-0.25</v>
      </c>
      <c r="Q179" s="38"/>
      <c r="R179" s="38">
        <v>-0.25</v>
      </c>
      <c r="S179" s="38"/>
      <c r="T179" s="38">
        <v>0</v>
      </c>
      <c r="U179" s="38"/>
      <c r="V179" s="38">
        <v>0</v>
      </c>
      <c r="W179" s="38"/>
      <c r="X179" s="38">
        <v>0</v>
      </c>
      <c r="Y179" s="9"/>
      <c r="Z179" s="12">
        <f t="shared" si="10"/>
        <v>-0.5</v>
      </c>
      <c r="AA179" s="39"/>
      <c r="AB179" s="13">
        <f t="shared" si="11"/>
        <v>-0.0833</v>
      </c>
      <c r="AC179" s="16"/>
      <c r="AD179" s="36" t="s">
        <v>176</v>
      </c>
      <c r="AE179" s="1"/>
    </row>
    <row r="180" spans="1:31" ht="15">
      <c r="A180" s="1"/>
      <c r="B180" s="16"/>
      <c r="C180" s="52" t="s">
        <v>328</v>
      </c>
      <c r="D180" s="36"/>
      <c r="E180" s="36"/>
      <c r="F180" s="36"/>
      <c r="G180" s="36"/>
      <c r="H180" s="36"/>
      <c r="I180" s="1"/>
      <c r="J180" s="1"/>
      <c r="K180" s="36" t="s">
        <v>329</v>
      </c>
      <c r="L180" s="1"/>
      <c r="M180" s="1"/>
      <c r="N180" s="38">
        <v>0</v>
      </c>
      <c r="O180" s="38"/>
      <c r="P180" s="38">
        <v>-0.5</v>
      </c>
      <c r="Q180" s="38"/>
      <c r="R180" s="38">
        <v>-0.5</v>
      </c>
      <c r="S180" s="38"/>
      <c r="T180" s="38">
        <v>0</v>
      </c>
      <c r="U180" s="38"/>
      <c r="V180" s="38">
        <v>0</v>
      </c>
      <c r="W180" s="38"/>
      <c r="X180" s="38">
        <v>0</v>
      </c>
      <c r="Y180" s="9"/>
      <c r="Z180" s="12">
        <f t="shared" si="10"/>
        <v>-1</v>
      </c>
      <c r="AA180" s="39"/>
      <c r="AB180" s="13">
        <f t="shared" si="11"/>
        <v>-0.1667</v>
      </c>
      <c r="AC180" s="16"/>
      <c r="AD180" s="36" t="s">
        <v>176</v>
      </c>
      <c r="AE180" s="1"/>
    </row>
    <row r="181" spans="1:31" ht="15">
      <c r="A181" s="54" t="s">
        <v>330</v>
      </c>
      <c r="B181" s="16"/>
      <c r="C181" s="55" t="s">
        <v>331</v>
      </c>
      <c r="D181" s="57"/>
      <c r="E181" s="57"/>
      <c r="F181" s="57"/>
      <c r="G181" s="57"/>
      <c r="H181" s="57"/>
      <c r="I181" s="54"/>
      <c r="J181" s="54"/>
      <c r="K181" s="57" t="s">
        <v>332</v>
      </c>
      <c r="L181" s="54"/>
      <c r="M181" s="54"/>
      <c r="N181" s="58">
        <v>-1</v>
      </c>
      <c r="O181" s="58"/>
      <c r="P181" s="58">
        <v>-3</v>
      </c>
      <c r="Q181" s="58"/>
      <c r="R181" s="58">
        <v>-3</v>
      </c>
      <c r="S181" s="58"/>
      <c r="T181" s="58">
        <v>-3</v>
      </c>
      <c r="U181" s="58"/>
      <c r="V181" s="58">
        <v>-3</v>
      </c>
      <c r="W181" s="58"/>
      <c r="X181" s="58">
        <v>-3</v>
      </c>
      <c r="Y181" s="9"/>
      <c r="Z181" s="12">
        <f t="shared" si="10"/>
        <v>-16</v>
      </c>
      <c r="AA181" s="39"/>
      <c r="AB181" s="13">
        <f t="shared" si="11"/>
        <v>-2.6667</v>
      </c>
      <c r="AC181" s="16"/>
      <c r="AD181" s="36" t="s">
        <v>176</v>
      </c>
      <c r="AE181" s="1"/>
    </row>
    <row r="182" spans="1:31" ht="15">
      <c r="A182" s="1"/>
      <c r="B182" s="16"/>
      <c r="C182" s="52" t="s">
        <v>333</v>
      </c>
      <c r="D182" s="36"/>
      <c r="E182" s="36"/>
      <c r="F182" s="36"/>
      <c r="G182" s="36"/>
      <c r="H182" s="36"/>
      <c r="I182" s="1"/>
      <c r="J182" s="1"/>
      <c r="K182" s="36" t="s">
        <v>334</v>
      </c>
      <c r="L182" s="1"/>
      <c r="M182" s="1"/>
      <c r="N182" s="38">
        <v>-1.5</v>
      </c>
      <c r="O182" s="38"/>
      <c r="P182" s="38">
        <v>-1.5</v>
      </c>
      <c r="Q182" s="38"/>
      <c r="R182" s="38">
        <v>-1.5</v>
      </c>
      <c r="S182" s="38"/>
      <c r="T182" s="38">
        <v>-1.5</v>
      </c>
      <c r="U182" s="38"/>
      <c r="V182" s="38">
        <v>-1.5</v>
      </c>
      <c r="W182" s="38"/>
      <c r="X182" s="38">
        <v>-1.5</v>
      </c>
      <c r="Y182" s="9"/>
      <c r="Z182" s="12">
        <f t="shared" si="10"/>
        <v>-9</v>
      </c>
      <c r="AA182" s="39"/>
      <c r="AB182" s="13">
        <f t="shared" si="11"/>
        <v>-1.5</v>
      </c>
      <c r="AC182" s="16"/>
      <c r="AD182" s="36" t="s">
        <v>176</v>
      </c>
      <c r="AE182" s="1"/>
    </row>
    <row r="183" spans="1:31" ht="15">
      <c r="A183" s="1"/>
      <c r="B183" s="16"/>
      <c r="C183" s="52" t="s">
        <v>335</v>
      </c>
      <c r="D183" s="36"/>
      <c r="E183" s="36"/>
      <c r="F183" s="36"/>
      <c r="G183" s="36"/>
      <c r="H183" s="36"/>
      <c r="I183" s="1"/>
      <c r="J183" s="1"/>
      <c r="K183" s="11" t="s">
        <v>336</v>
      </c>
      <c r="L183" s="1"/>
      <c r="M183" s="1"/>
      <c r="N183" s="38">
        <v>-76</v>
      </c>
      <c r="O183" s="12"/>
      <c r="P183" s="38">
        <v>-73.05</v>
      </c>
      <c r="Q183" s="12"/>
      <c r="R183" s="38">
        <v>-73.05</v>
      </c>
      <c r="S183" s="12"/>
      <c r="T183" s="38">
        <v>-74.8</v>
      </c>
      <c r="U183" s="12"/>
      <c r="V183" s="38">
        <v>-77.8</v>
      </c>
      <c r="W183" s="12"/>
      <c r="X183" s="38">
        <v>-80.8</v>
      </c>
      <c r="Y183" s="9"/>
      <c r="Z183" s="12">
        <f t="shared" si="10"/>
        <v>-455.50000000000006</v>
      </c>
      <c r="AA183" s="39"/>
      <c r="AB183" s="13">
        <f t="shared" si="11"/>
        <v>-75.9167</v>
      </c>
      <c r="AC183" s="16"/>
      <c r="AD183" s="36" t="s">
        <v>176</v>
      </c>
      <c r="AE183" s="1"/>
    </row>
    <row r="184" spans="1:31" ht="15">
      <c r="A184" s="1"/>
      <c r="B184" s="16"/>
      <c r="C184" s="16" t="s">
        <v>337</v>
      </c>
      <c r="D184" s="16"/>
      <c r="E184" s="16"/>
      <c r="F184" s="16"/>
      <c r="G184" s="16"/>
      <c r="H184" s="16"/>
      <c r="I184" s="1"/>
      <c r="J184" s="16" t="s">
        <v>338</v>
      </c>
      <c r="K184" s="1"/>
      <c r="L184" s="1"/>
      <c r="M184" s="1"/>
      <c r="N184" s="9">
        <v>35</v>
      </c>
      <c r="O184" s="9"/>
      <c r="P184" s="9">
        <v>35</v>
      </c>
      <c r="Q184" s="9"/>
      <c r="R184" s="9">
        <v>40</v>
      </c>
      <c r="S184" s="9"/>
      <c r="T184" s="9">
        <v>45</v>
      </c>
      <c r="U184" s="9"/>
      <c r="V184" s="9">
        <v>45</v>
      </c>
      <c r="W184" s="9"/>
      <c r="X184" s="9">
        <v>50</v>
      </c>
      <c r="Y184" s="9"/>
      <c r="Z184" s="9">
        <f t="shared" si="10"/>
        <v>250</v>
      </c>
      <c r="AA184" s="34"/>
      <c r="AB184" s="10">
        <f t="shared" si="11"/>
        <v>41.6667</v>
      </c>
      <c r="AC184" s="16"/>
      <c r="AD184" s="11" t="s">
        <v>175</v>
      </c>
      <c r="AE184" s="1"/>
    </row>
    <row r="185" spans="1:31" ht="15">
      <c r="A185" s="1"/>
      <c r="B185" s="16"/>
      <c r="C185" s="52" t="s">
        <v>339</v>
      </c>
      <c r="D185" s="36"/>
      <c r="E185" s="36"/>
      <c r="F185" s="36"/>
      <c r="G185" s="36"/>
      <c r="H185" s="36"/>
      <c r="I185" s="1"/>
      <c r="J185" s="1"/>
      <c r="K185" s="36" t="s">
        <v>340</v>
      </c>
      <c r="L185" s="1"/>
      <c r="M185" s="1"/>
      <c r="N185" s="38">
        <v>-1</v>
      </c>
      <c r="O185" s="38"/>
      <c r="P185" s="38">
        <v>-1</v>
      </c>
      <c r="Q185" s="38"/>
      <c r="R185" s="38">
        <v>-1</v>
      </c>
      <c r="S185" s="38"/>
      <c r="T185" s="38">
        <v>-1</v>
      </c>
      <c r="U185" s="38"/>
      <c r="V185" s="38">
        <v>-1</v>
      </c>
      <c r="W185" s="38"/>
      <c r="X185" s="38">
        <v>-1</v>
      </c>
      <c r="Y185" s="9"/>
      <c r="Z185" s="12">
        <f t="shared" si="10"/>
        <v>-6</v>
      </c>
      <c r="AA185" s="39"/>
      <c r="AB185" s="13">
        <f t="shared" si="11"/>
        <v>-1</v>
      </c>
      <c r="AC185" s="16"/>
      <c r="AD185" s="36" t="s">
        <v>176</v>
      </c>
      <c r="AE185" s="1"/>
    </row>
    <row r="186" spans="1:31" ht="15">
      <c r="A186" s="1"/>
      <c r="B186" s="16"/>
      <c r="C186" s="52" t="s">
        <v>341</v>
      </c>
      <c r="D186" s="36"/>
      <c r="E186" s="36"/>
      <c r="F186" s="36"/>
      <c r="G186" s="36"/>
      <c r="H186" s="36"/>
      <c r="I186" s="1"/>
      <c r="J186" s="1"/>
      <c r="K186" s="36" t="s">
        <v>342</v>
      </c>
      <c r="L186" s="1"/>
      <c r="M186" s="1"/>
      <c r="N186" s="38">
        <v>-10</v>
      </c>
      <c r="O186" s="38"/>
      <c r="P186" s="38">
        <v>-15</v>
      </c>
      <c r="Q186" s="38"/>
      <c r="R186" s="38">
        <v>-17</v>
      </c>
      <c r="S186" s="38"/>
      <c r="T186" s="38">
        <v>-20</v>
      </c>
      <c r="U186" s="38"/>
      <c r="V186" s="38">
        <v>-20</v>
      </c>
      <c r="W186" s="38"/>
      <c r="X186" s="38">
        <v>-20</v>
      </c>
      <c r="Y186" s="9"/>
      <c r="Z186" s="12">
        <f t="shared" si="10"/>
        <v>-102</v>
      </c>
      <c r="AA186" s="39"/>
      <c r="AB186" s="13">
        <f t="shared" si="11"/>
        <v>-17</v>
      </c>
      <c r="AC186" s="16"/>
      <c r="AD186" s="36" t="s">
        <v>176</v>
      </c>
      <c r="AE186" s="1"/>
    </row>
    <row r="187" spans="1:31" ht="15">
      <c r="A187" s="1"/>
      <c r="B187" s="16"/>
      <c r="C187" s="52" t="s">
        <v>343</v>
      </c>
      <c r="D187" s="36"/>
      <c r="E187" s="36"/>
      <c r="F187" s="36"/>
      <c r="G187" s="36"/>
      <c r="H187" s="36"/>
      <c r="I187" s="1"/>
      <c r="J187" s="1"/>
      <c r="K187" s="36" t="s">
        <v>344</v>
      </c>
      <c r="L187" s="1"/>
      <c r="M187" s="1"/>
      <c r="N187" s="38">
        <v>0</v>
      </c>
      <c r="O187" s="38"/>
      <c r="P187" s="38">
        <v>-0.4</v>
      </c>
      <c r="Q187" s="38"/>
      <c r="R187" s="38">
        <v>-0.4</v>
      </c>
      <c r="S187" s="38"/>
      <c r="T187" s="38">
        <v>-0.4</v>
      </c>
      <c r="U187" s="38"/>
      <c r="V187" s="38">
        <v>-0.4</v>
      </c>
      <c r="W187" s="38"/>
      <c r="X187" s="38">
        <v>-0.4</v>
      </c>
      <c r="Y187" s="9"/>
      <c r="Z187" s="12">
        <f t="shared" si="10"/>
        <v>-2</v>
      </c>
      <c r="AA187" s="39"/>
      <c r="AB187" s="13">
        <f t="shared" si="11"/>
        <v>-0.3333</v>
      </c>
      <c r="AC187" s="16"/>
      <c r="AD187" s="36" t="s">
        <v>176</v>
      </c>
      <c r="AE187" s="1"/>
    </row>
    <row r="188" spans="1:31" ht="15">
      <c r="A188" s="54" t="s">
        <v>345</v>
      </c>
      <c r="B188" s="16"/>
      <c r="C188" s="55" t="s">
        <v>346</v>
      </c>
      <c r="D188" s="57"/>
      <c r="E188" s="57"/>
      <c r="F188" s="57"/>
      <c r="G188" s="57"/>
      <c r="H188" s="57"/>
      <c r="I188" s="54"/>
      <c r="J188" s="54"/>
      <c r="K188" s="57" t="s">
        <v>347</v>
      </c>
      <c r="L188" s="54"/>
      <c r="M188" s="54"/>
      <c r="N188" s="58">
        <v>0</v>
      </c>
      <c r="O188" s="58"/>
      <c r="P188" s="58">
        <v>-1</v>
      </c>
      <c r="Q188" s="58"/>
      <c r="R188" s="58">
        <v>-1</v>
      </c>
      <c r="S188" s="58"/>
      <c r="T188" s="58">
        <v>-1</v>
      </c>
      <c r="U188" s="58"/>
      <c r="V188" s="58">
        <v>-0.5</v>
      </c>
      <c r="W188" s="58"/>
      <c r="X188" s="58">
        <v>0</v>
      </c>
      <c r="Y188" s="9"/>
      <c r="Z188" s="12">
        <f t="shared" si="10"/>
        <v>-3.5</v>
      </c>
      <c r="AA188" s="39"/>
      <c r="AB188" s="13">
        <f t="shared" si="11"/>
        <v>-0.5833</v>
      </c>
      <c r="AC188" s="16"/>
      <c r="AD188" s="36" t="s">
        <v>176</v>
      </c>
      <c r="AE188" s="1"/>
    </row>
    <row r="189" spans="1:31" ht="15">
      <c r="A189" s="54" t="s">
        <v>348</v>
      </c>
      <c r="B189" s="16"/>
      <c r="C189" s="55" t="s">
        <v>349</v>
      </c>
      <c r="D189" s="57"/>
      <c r="E189" s="57"/>
      <c r="F189" s="57"/>
      <c r="G189" s="57"/>
      <c r="H189" s="57"/>
      <c r="I189" s="54"/>
      <c r="J189" s="54"/>
      <c r="K189" s="57" t="s">
        <v>350</v>
      </c>
      <c r="L189" s="54"/>
      <c r="M189" s="54"/>
      <c r="N189" s="58">
        <v>0</v>
      </c>
      <c r="O189" s="58"/>
      <c r="P189" s="58">
        <v>-1</v>
      </c>
      <c r="Q189" s="58"/>
      <c r="R189" s="58">
        <v>-1</v>
      </c>
      <c r="S189" s="58"/>
      <c r="T189" s="58">
        <v>-0.5</v>
      </c>
      <c r="U189" s="58"/>
      <c r="V189" s="58">
        <v>0</v>
      </c>
      <c r="W189" s="58"/>
      <c r="X189" s="58">
        <v>0</v>
      </c>
      <c r="Y189" s="9"/>
      <c r="Z189" s="12">
        <f t="shared" si="10"/>
        <v>-2.5</v>
      </c>
      <c r="AA189" s="39"/>
      <c r="AB189" s="13">
        <f t="shared" si="11"/>
        <v>-0.4167</v>
      </c>
      <c r="AC189" s="16"/>
      <c r="AD189" s="36" t="s">
        <v>176</v>
      </c>
      <c r="AE189" s="1"/>
    </row>
    <row r="190" spans="1:31" ht="15">
      <c r="A190" s="1" t="s">
        <v>302</v>
      </c>
      <c r="B190" s="16"/>
      <c r="C190" s="52" t="s">
        <v>351</v>
      </c>
      <c r="D190" s="36"/>
      <c r="E190" s="36"/>
      <c r="F190" s="36"/>
      <c r="G190" s="36"/>
      <c r="H190" s="36"/>
      <c r="I190" s="1"/>
      <c r="J190" s="1"/>
      <c r="K190" s="36" t="s">
        <v>352</v>
      </c>
      <c r="L190" s="1"/>
      <c r="M190" s="1"/>
      <c r="N190" s="38">
        <v>0</v>
      </c>
      <c r="O190" s="38"/>
      <c r="P190" s="38">
        <v>-0.75</v>
      </c>
      <c r="Q190" s="38"/>
      <c r="R190" s="38">
        <v>-0.75</v>
      </c>
      <c r="S190" s="38"/>
      <c r="T190" s="38">
        <v>-0.75</v>
      </c>
      <c r="U190" s="38"/>
      <c r="V190" s="38">
        <v>-0.75</v>
      </c>
      <c r="W190" s="38"/>
      <c r="X190" s="38">
        <v>-0.75</v>
      </c>
      <c r="Y190" s="9"/>
      <c r="Z190" s="12">
        <f t="shared" si="10"/>
        <v>-3.75</v>
      </c>
      <c r="AA190" s="39"/>
      <c r="AB190" s="13">
        <f t="shared" si="11"/>
        <v>-0.625</v>
      </c>
      <c r="AC190" s="16"/>
      <c r="AD190" s="36" t="s">
        <v>176</v>
      </c>
      <c r="AE190" s="1"/>
    </row>
    <row r="191" spans="1:31" ht="15">
      <c r="A191" s="1" t="s">
        <v>302</v>
      </c>
      <c r="B191" s="16"/>
      <c r="C191" s="52" t="s">
        <v>353</v>
      </c>
      <c r="D191" s="36"/>
      <c r="E191" s="36"/>
      <c r="F191" s="36"/>
      <c r="G191" s="36"/>
      <c r="H191" s="36"/>
      <c r="I191" s="1"/>
      <c r="J191" s="1"/>
      <c r="K191" s="36" t="s">
        <v>354</v>
      </c>
      <c r="L191" s="1"/>
      <c r="M191" s="1"/>
      <c r="N191" s="38">
        <v>-2</v>
      </c>
      <c r="O191" s="38"/>
      <c r="P191" s="38">
        <v>-2</v>
      </c>
      <c r="Q191" s="38"/>
      <c r="R191" s="38">
        <v>-2</v>
      </c>
      <c r="S191" s="38"/>
      <c r="T191" s="38">
        <v>-2</v>
      </c>
      <c r="U191" s="38"/>
      <c r="V191" s="38">
        <v>-2</v>
      </c>
      <c r="W191" s="38"/>
      <c r="X191" s="38">
        <v>-2</v>
      </c>
      <c r="Y191" s="9"/>
      <c r="Z191" s="12">
        <f t="shared" si="10"/>
        <v>-12</v>
      </c>
      <c r="AA191" s="39"/>
      <c r="AB191" s="13">
        <f t="shared" si="11"/>
        <v>-2</v>
      </c>
      <c r="AC191" s="16"/>
      <c r="AD191" s="36" t="s">
        <v>176</v>
      </c>
      <c r="AE191" s="1"/>
    </row>
    <row r="192" spans="1:31" ht="15">
      <c r="A192" s="1" t="s">
        <v>302</v>
      </c>
      <c r="B192" s="16"/>
      <c r="C192" s="52" t="s">
        <v>355</v>
      </c>
      <c r="D192" s="36"/>
      <c r="E192" s="36"/>
      <c r="F192" s="36"/>
      <c r="G192" s="36"/>
      <c r="H192" s="36"/>
      <c r="I192" s="1"/>
      <c r="J192" s="1"/>
      <c r="K192" s="36" t="s">
        <v>356</v>
      </c>
      <c r="L192" s="1"/>
      <c r="M192" s="1"/>
      <c r="N192" s="38">
        <v>0</v>
      </c>
      <c r="O192" s="38"/>
      <c r="P192" s="38">
        <v>-0.5</v>
      </c>
      <c r="Q192" s="38"/>
      <c r="R192" s="38">
        <v>-0.5</v>
      </c>
      <c r="S192" s="38"/>
      <c r="T192" s="38">
        <v>-0.5</v>
      </c>
      <c r="U192" s="38"/>
      <c r="V192" s="38">
        <v>-0.5</v>
      </c>
      <c r="W192" s="38"/>
      <c r="X192" s="38">
        <v>-0.5</v>
      </c>
      <c r="Y192" s="9"/>
      <c r="Z192" s="12">
        <f t="shared" si="10"/>
        <v>-2.5</v>
      </c>
      <c r="AA192" s="39"/>
      <c r="AB192" s="13">
        <f t="shared" si="11"/>
        <v>-0.4167</v>
      </c>
      <c r="AC192" s="16"/>
      <c r="AD192" s="36" t="s">
        <v>176</v>
      </c>
      <c r="AE192" s="1"/>
    </row>
    <row r="193" spans="1:31" ht="15">
      <c r="A193" s="1"/>
      <c r="B193" s="16"/>
      <c r="C193" s="52" t="s">
        <v>357</v>
      </c>
      <c r="D193" s="36"/>
      <c r="E193" s="36"/>
      <c r="F193" s="36"/>
      <c r="G193" s="36"/>
      <c r="H193" s="36"/>
      <c r="I193" s="1"/>
      <c r="J193" s="1"/>
      <c r="K193" s="36" t="s">
        <v>358</v>
      </c>
      <c r="L193" s="1"/>
      <c r="M193" s="1"/>
      <c r="N193" s="38">
        <v>-0.7</v>
      </c>
      <c r="O193" s="38"/>
      <c r="P193" s="38">
        <v>-0.7</v>
      </c>
      <c r="Q193" s="38"/>
      <c r="R193" s="38">
        <v>-0.7</v>
      </c>
      <c r="S193" s="12"/>
      <c r="T193" s="38">
        <v>0</v>
      </c>
      <c r="U193" s="38"/>
      <c r="V193" s="38">
        <v>0</v>
      </c>
      <c r="W193" s="38"/>
      <c r="X193" s="38">
        <v>0</v>
      </c>
      <c r="Y193" s="9"/>
      <c r="Z193" s="12">
        <f t="shared" si="10"/>
        <v>-2.0999999999999996</v>
      </c>
      <c r="AA193" s="39"/>
      <c r="AB193" s="13">
        <f t="shared" si="11"/>
        <v>-0.35</v>
      </c>
      <c r="AC193" s="16"/>
      <c r="AD193" s="36" t="s">
        <v>176</v>
      </c>
      <c r="AE193" s="1"/>
    </row>
    <row r="194" spans="1:31" ht="15">
      <c r="A194" s="1"/>
      <c r="B194" s="16"/>
      <c r="C194" s="52" t="s">
        <v>359</v>
      </c>
      <c r="D194" s="36"/>
      <c r="E194" s="36"/>
      <c r="F194" s="36"/>
      <c r="G194" s="36"/>
      <c r="H194" s="36"/>
      <c r="I194" s="1"/>
      <c r="J194" s="1"/>
      <c r="K194" s="36" t="s">
        <v>360</v>
      </c>
      <c r="L194" s="1"/>
      <c r="M194" s="1"/>
      <c r="N194" s="38">
        <v>-0.7</v>
      </c>
      <c r="O194" s="38"/>
      <c r="P194" s="38">
        <v>-0.7</v>
      </c>
      <c r="Q194" s="38"/>
      <c r="R194" s="38">
        <v>-0.7</v>
      </c>
      <c r="S194" s="38"/>
      <c r="T194" s="38">
        <v>-0.7</v>
      </c>
      <c r="U194" s="38"/>
      <c r="V194" s="38">
        <v>-0.7</v>
      </c>
      <c r="W194" s="38"/>
      <c r="X194" s="38">
        <v>-0.7</v>
      </c>
      <c r="Y194" s="9"/>
      <c r="Z194" s="12">
        <f t="shared" si="10"/>
        <v>-4.2</v>
      </c>
      <c r="AA194" s="39"/>
      <c r="AB194" s="13">
        <f t="shared" si="11"/>
        <v>-0.7</v>
      </c>
      <c r="AC194" s="16"/>
      <c r="AD194" s="36" t="s">
        <v>176</v>
      </c>
      <c r="AE194" s="1"/>
    </row>
    <row r="195" spans="1:31" ht="15">
      <c r="A195" s="1"/>
      <c r="B195" s="16"/>
      <c r="C195" s="52" t="s">
        <v>361</v>
      </c>
      <c r="D195" s="36"/>
      <c r="E195" s="36"/>
      <c r="F195" s="36"/>
      <c r="G195" s="36"/>
      <c r="H195" s="36"/>
      <c r="I195" s="1"/>
      <c r="J195" s="1"/>
      <c r="K195" s="36" t="s">
        <v>362</v>
      </c>
      <c r="L195" s="1"/>
      <c r="M195" s="1"/>
      <c r="N195" s="38">
        <v>-1.7</v>
      </c>
      <c r="O195" s="38"/>
      <c r="P195" s="38">
        <v>-1.7</v>
      </c>
      <c r="Q195" s="38"/>
      <c r="R195" s="38">
        <v>-1.7</v>
      </c>
      <c r="S195" s="38"/>
      <c r="T195" s="38">
        <v>-1.7</v>
      </c>
      <c r="U195" s="38"/>
      <c r="V195" s="38">
        <v>-1.7</v>
      </c>
      <c r="W195" s="38"/>
      <c r="X195" s="38">
        <v>-1.7</v>
      </c>
      <c r="Y195" s="9"/>
      <c r="Z195" s="12">
        <f t="shared" si="10"/>
        <v>-10.2</v>
      </c>
      <c r="AA195" s="39"/>
      <c r="AB195" s="13">
        <f t="shared" si="11"/>
        <v>-1.7</v>
      </c>
      <c r="AC195" s="16"/>
      <c r="AD195" s="36" t="s">
        <v>176</v>
      </c>
      <c r="AE195" s="1"/>
    </row>
    <row r="196" spans="1:31" ht="15">
      <c r="A196" s="1"/>
      <c r="B196" s="16"/>
      <c r="C196" s="52" t="s">
        <v>363</v>
      </c>
      <c r="D196" s="36"/>
      <c r="E196" s="36"/>
      <c r="F196" s="36"/>
      <c r="G196" s="36"/>
      <c r="H196" s="36"/>
      <c r="I196" s="1"/>
      <c r="J196" s="1"/>
      <c r="K196" s="36" t="s">
        <v>364</v>
      </c>
      <c r="L196" s="1"/>
      <c r="M196" s="1"/>
      <c r="N196" s="38">
        <v>-1.667</v>
      </c>
      <c r="O196" s="38"/>
      <c r="P196" s="38">
        <v>-1.667</v>
      </c>
      <c r="Q196" s="38"/>
      <c r="R196" s="38">
        <v>-1.667</v>
      </c>
      <c r="S196" s="38"/>
      <c r="T196" s="38">
        <v>-1.667</v>
      </c>
      <c r="U196" s="38"/>
      <c r="V196" s="38">
        <v>-1.667</v>
      </c>
      <c r="W196" s="38"/>
      <c r="X196" s="38">
        <v>-1.667</v>
      </c>
      <c r="Y196" s="9"/>
      <c r="Z196" s="12">
        <f t="shared" si="10"/>
        <v>-10.002</v>
      </c>
      <c r="AA196" s="39"/>
      <c r="AB196" s="13">
        <f t="shared" si="11"/>
        <v>-1.667</v>
      </c>
      <c r="AC196" s="16"/>
      <c r="AD196" s="36" t="s">
        <v>176</v>
      </c>
      <c r="AE196" s="1"/>
    </row>
    <row r="197" spans="1:31" ht="15">
      <c r="A197" s="1"/>
      <c r="B197" s="16"/>
      <c r="C197" s="52" t="s">
        <v>365</v>
      </c>
      <c r="D197" s="36"/>
      <c r="E197" s="36"/>
      <c r="F197" s="36"/>
      <c r="G197" s="36"/>
      <c r="H197" s="36"/>
      <c r="I197" s="1"/>
      <c r="J197" s="1"/>
      <c r="K197" s="36" t="s">
        <v>366</v>
      </c>
      <c r="L197" s="1"/>
      <c r="M197" s="1"/>
      <c r="N197" s="38">
        <v>-1</v>
      </c>
      <c r="O197" s="38"/>
      <c r="P197" s="38">
        <v>-1</v>
      </c>
      <c r="Q197" s="38"/>
      <c r="R197" s="38">
        <v>-1</v>
      </c>
      <c r="S197" s="38"/>
      <c r="T197" s="38">
        <v>-1</v>
      </c>
      <c r="U197" s="38"/>
      <c r="V197" s="38">
        <v>-1</v>
      </c>
      <c r="W197" s="38"/>
      <c r="X197" s="38">
        <v>-1</v>
      </c>
      <c r="Y197" s="9"/>
      <c r="Z197" s="12">
        <f t="shared" si="10"/>
        <v>-6</v>
      </c>
      <c r="AA197" s="39"/>
      <c r="AB197" s="13">
        <f t="shared" si="11"/>
        <v>-1</v>
      </c>
      <c r="AC197" s="16"/>
      <c r="AD197" s="36" t="s">
        <v>176</v>
      </c>
      <c r="AE197" s="1"/>
    </row>
    <row r="198" spans="1:31" ht="15">
      <c r="A198" s="1"/>
      <c r="B198" s="16"/>
      <c r="C198" s="52" t="s">
        <v>367</v>
      </c>
      <c r="D198" s="36"/>
      <c r="E198" s="36"/>
      <c r="F198" s="36"/>
      <c r="G198" s="36"/>
      <c r="H198" s="36"/>
      <c r="I198" s="1"/>
      <c r="J198" s="1"/>
      <c r="K198" s="36" t="s">
        <v>368</v>
      </c>
      <c r="L198" s="1"/>
      <c r="M198" s="1"/>
      <c r="N198" s="38">
        <v>-5</v>
      </c>
      <c r="O198" s="38"/>
      <c r="P198" s="38">
        <v>-5</v>
      </c>
      <c r="Q198" s="38"/>
      <c r="R198" s="38">
        <v>-5</v>
      </c>
      <c r="S198" s="38"/>
      <c r="T198" s="38">
        <v>-5</v>
      </c>
      <c r="U198" s="38"/>
      <c r="V198" s="38">
        <v>-5</v>
      </c>
      <c r="W198" s="38"/>
      <c r="X198" s="38">
        <v>-5</v>
      </c>
      <c r="Y198" s="9"/>
      <c r="Z198" s="12">
        <f t="shared" si="10"/>
        <v>-30</v>
      </c>
      <c r="AA198" s="39"/>
      <c r="AB198" s="13">
        <f t="shared" si="11"/>
        <v>-5</v>
      </c>
      <c r="AC198" s="16"/>
      <c r="AD198" s="36" t="s">
        <v>176</v>
      </c>
      <c r="AE198" s="1"/>
    </row>
    <row r="199" spans="1:31" ht="15">
      <c r="A199" s="1"/>
      <c r="B199" s="16"/>
      <c r="C199" s="77" t="s">
        <v>335</v>
      </c>
      <c r="D199" s="11"/>
      <c r="E199" s="11"/>
      <c r="F199" s="11"/>
      <c r="G199" s="11"/>
      <c r="H199" s="11"/>
      <c r="I199" s="1"/>
      <c r="J199" s="1"/>
      <c r="K199" s="11" t="s">
        <v>369</v>
      </c>
      <c r="L199" s="1"/>
      <c r="M199" s="1"/>
      <c r="N199" s="38">
        <v>-11.233</v>
      </c>
      <c r="O199" s="38"/>
      <c r="P199" s="38">
        <v>-2.583</v>
      </c>
      <c r="Q199" s="38"/>
      <c r="R199" s="38">
        <v>-5.583</v>
      </c>
      <c r="S199" s="38"/>
      <c r="T199" s="38">
        <v>-8.783</v>
      </c>
      <c r="U199" s="38"/>
      <c r="V199" s="38">
        <v>-9.783</v>
      </c>
      <c r="W199" s="38"/>
      <c r="X199" s="38">
        <v>-15.283</v>
      </c>
      <c r="Y199" s="9"/>
      <c r="Z199" s="12">
        <f t="shared" si="10"/>
        <v>-53.248000000000005</v>
      </c>
      <c r="AA199" s="39"/>
      <c r="AB199" s="13">
        <f t="shared" si="11"/>
        <v>-8.8747</v>
      </c>
      <c r="AC199" s="16"/>
      <c r="AD199" s="36" t="s">
        <v>176</v>
      </c>
      <c r="AE199" s="1"/>
    </row>
    <row r="200" spans="1:31" ht="15">
      <c r="A200" s="1"/>
      <c r="B200" s="16"/>
      <c r="C200" s="16" t="s">
        <v>370</v>
      </c>
      <c r="D200" s="16"/>
      <c r="E200" s="16"/>
      <c r="F200" s="16"/>
      <c r="G200" s="16"/>
      <c r="H200" s="16"/>
      <c r="I200" s="1"/>
      <c r="J200" s="16" t="s">
        <v>371</v>
      </c>
      <c r="K200" s="1"/>
      <c r="L200" s="1"/>
      <c r="M200" s="1"/>
      <c r="N200" s="9">
        <v>14</v>
      </c>
      <c r="O200" s="9"/>
      <c r="P200" s="9">
        <v>15</v>
      </c>
      <c r="Q200" s="9"/>
      <c r="R200" s="9">
        <v>16</v>
      </c>
      <c r="S200" s="9"/>
      <c r="T200" s="9">
        <v>18</v>
      </c>
      <c r="U200" s="9"/>
      <c r="V200" s="9">
        <v>19</v>
      </c>
      <c r="W200" s="9"/>
      <c r="X200" s="9">
        <v>20</v>
      </c>
      <c r="Y200" s="9"/>
      <c r="Z200" s="9">
        <f t="shared" si="10"/>
        <v>102</v>
      </c>
      <c r="AA200" s="34"/>
      <c r="AB200" s="10">
        <f t="shared" si="11"/>
        <v>17</v>
      </c>
      <c r="AC200" s="16"/>
      <c r="AD200" s="11" t="s">
        <v>175</v>
      </c>
      <c r="AE200" s="1"/>
    </row>
    <row r="201" spans="1:31" ht="15">
      <c r="A201" s="1"/>
      <c r="B201" s="16"/>
      <c r="C201" s="52" t="s">
        <v>372</v>
      </c>
      <c r="D201" s="36"/>
      <c r="E201" s="36"/>
      <c r="F201" s="36"/>
      <c r="G201" s="36"/>
      <c r="H201" s="36"/>
      <c r="I201" s="1"/>
      <c r="J201" s="1"/>
      <c r="K201" s="36" t="s">
        <v>373</v>
      </c>
      <c r="L201" s="1"/>
      <c r="M201" s="1"/>
      <c r="N201" s="38">
        <v>-5</v>
      </c>
      <c r="O201" s="38"/>
      <c r="P201" s="38">
        <v>-6</v>
      </c>
      <c r="Q201" s="38"/>
      <c r="R201" s="38">
        <v>-6</v>
      </c>
      <c r="S201" s="38"/>
      <c r="T201" s="38">
        <v>-7</v>
      </c>
      <c r="U201" s="38"/>
      <c r="V201" s="38">
        <v>-7</v>
      </c>
      <c r="W201" s="38"/>
      <c r="X201" s="38">
        <v>-8</v>
      </c>
      <c r="Y201" s="9"/>
      <c r="Z201" s="12">
        <f t="shared" si="10"/>
        <v>-39</v>
      </c>
      <c r="AA201" s="39"/>
      <c r="AB201" s="13">
        <f t="shared" si="11"/>
        <v>-6.5</v>
      </c>
      <c r="AC201" s="16"/>
      <c r="AD201" s="36" t="s">
        <v>176</v>
      </c>
      <c r="AE201" s="1"/>
    </row>
    <row r="202" spans="1:31" ht="15">
      <c r="A202" s="1"/>
      <c r="B202" s="16"/>
      <c r="C202" s="52" t="s">
        <v>374</v>
      </c>
      <c r="D202" s="36"/>
      <c r="E202" s="36"/>
      <c r="F202" s="36"/>
      <c r="G202" s="36"/>
      <c r="H202" s="36"/>
      <c r="I202" s="1"/>
      <c r="J202" s="1"/>
      <c r="K202" s="36" t="s">
        <v>375</v>
      </c>
      <c r="L202" s="1"/>
      <c r="M202" s="1"/>
      <c r="N202" s="38">
        <v>-7</v>
      </c>
      <c r="O202" s="38"/>
      <c r="P202" s="38">
        <v>-7</v>
      </c>
      <c r="Q202" s="38"/>
      <c r="R202" s="38">
        <v>-8</v>
      </c>
      <c r="S202" s="38"/>
      <c r="T202" s="38">
        <v>-9</v>
      </c>
      <c r="U202" s="38"/>
      <c r="V202" s="38">
        <v>-10</v>
      </c>
      <c r="W202" s="38"/>
      <c r="X202" s="38">
        <v>-10</v>
      </c>
      <c r="Y202" s="9"/>
      <c r="Z202" s="12">
        <f t="shared" si="10"/>
        <v>-51</v>
      </c>
      <c r="AA202" s="39"/>
      <c r="AB202" s="13">
        <f t="shared" si="11"/>
        <v>-8.5</v>
      </c>
      <c r="AC202" s="16"/>
      <c r="AD202" s="36" t="s">
        <v>176</v>
      </c>
      <c r="AE202" s="1"/>
    </row>
    <row r="203" spans="1:31" ht="15">
      <c r="A203" s="1"/>
      <c r="B203" s="16"/>
      <c r="C203" s="52" t="s">
        <v>376</v>
      </c>
      <c r="D203" s="36"/>
      <c r="E203" s="36"/>
      <c r="F203" s="36"/>
      <c r="G203" s="36"/>
      <c r="H203" s="36"/>
      <c r="I203" s="1"/>
      <c r="J203" s="1"/>
      <c r="K203" s="36" t="s">
        <v>377</v>
      </c>
      <c r="L203" s="1"/>
      <c r="M203" s="1"/>
      <c r="N203" s="38">
        <v>-2</v>
      </c>
      <c r="O203" s="38"/>
      <c r="P203" s="38">
        <v>-2</v>
      </c>
      <c r="Q203" s="38"/>
      <c r="R203" s="38">
        <v>-2</v>
      </c>
      <c r="S203" s="38"/>
      <c r="T203" s="38">
        <v>-2</v>
      </c>
      <c r="U203" s="38"/>
      <c r="V203" s="38">
        <v>-2</v>
      </c>
      <c r="W203" s="38"/>
      <c r="X203" s="38">
        <v>-2</v>
      </c>
      <c r="Y203" s="9"/>
      <c r="Z203" s="12">
        <f t="shared" si="10"/>
        <v>-12</v>
      </c>
      <c r="AA203" s="39"/>
      <c r="AB203" s="13">
        <f t="shared" si="11"/>
        <v>-2</v>
      </c>
      <c r="AC203" s="16"/>
      <c r="AD203" s="36" t="s">
        <v>176</v>
      </c>
      <c r="AE203" s="1"/>
    </row>
    <row r="204" spans="1:31" ht="15">
      <c r="A204" s="1"/>
      <c r="B204" s="16"/>
      <c r="C204" s="16" t="s">
        <v>378</v>
      </c>
      <c r="D204" s="16"/>
      <c r="E204" s="16"/>
      <c r="F204" s="16"/>
      <c r="G204" s="16"/>
      <c r="H204" s="16"/>
      <c r="I204" s="1"/>
      <c r="J204" s="16" t="s">
        <v>379</v>
      </c>
      <c r="K204" s="1"/>
      <c r="L204" s="1"/>
      <c r="M204" s="1"/>
      <c r="N204" s="15">
        <v>31</v>
      </c>
      <c r="O204" s="15"/>
      <c r="P204" s="15">
        <v>31</v>
      </c>
      <c r="Q204" s="15"/>
      <c r="R204" s="15">
        <v>31</v>
      </c>
      <c r="S204" s="15"/>
      <c r="T204" s="15">
        <v>31</v>
      </c>
      <c r="U204" s="15"/>
      <c r="V204" s="15">
        <v>31</v>
      </c>
      <c r="W204" s="15"/>
      <c r="X204" s="15">
        <v>31</v>
      </c>
      <c r="Y204" s="9"/>
      <c r="Z204" s="9">
        <f t="shared" si="10"/>
        <v>186</v>
      </c>
      <c r="AA204" s="34"/>
      <c r="AB204" s="10">
        <f t="shared" si="11"/>
        <v>31</v>
      </c>
      <c r="AC204" s="16"/>
      <c r="AD204" s="11" t="s">
        <v>175</v>
      </c>
      <c r="AE204" s="1"/>
    </row>
    <row r="205" spans="1:31" ht="15">
      <c r="A205" s="1"/>
      <c r="B205" s="16"/>
      <c r="C205" s="16" t="s">
        <v>380</v>
      </c>
      <c r="D205" s="16"/>
      <c r="E205" s="16"/>
      <c r="F205" s="16"/>
      <c r="G205" s="16"/>
      <c r="H205" s="16"/>
      <c r="I205" s="1"/>
      <c r="J205" s="16" t="s">
        <v>381</v>
      </c>
      <c r="K205" s="1"/>
      <c r="L205" s="1"/>
      <c r="M205" s="1"/>
      <c r="N205" s="9">
        <v>95</v>
      </c>
      <c r="O205" s="9"/>
      <c r="P205" s="9">
        <v>95</v>
      </c>
      <c r="Q205" s="9"/>
      <c r="R205" s="9">
        <v>98.2</v>
      </c>
      <c r="S205" s="9"/>
      <c r="T205" s="9">
        <v>100</v>
      </c>
      <c r="U205" s="9"/>
      <c r="V205" s="9">
        <v>105</v>
      </c>
      <c r="W205" s="9"/>
      <c r="X205" s="9">
        <v>110</v>
      </c>
      <c r="Y205" s="9"/>
      <c r="Z205" s="9">
        <f t="shared" si="10"/>
        <v>603.2</v>
      </c>
      <c r="AA205" s="34"/>
      <c r="AB205" s="10">
        <f t="shared" si="11"/>
        <v>100.5333</v>
      </c>
      <c r="AC205" s="16"/>
      <c r="AD205" s="11" t="s">
        <v>175</v>
      </c>
      <c r="AE205" s="1"/>
    </row>
    <row r="206" spans="1:31" ht="15">
      <c r="A206" s="1"/>
      <c r="B206" s="16"/>
      <c r="C206" s="52" t="s">
        <v>382</v>
      </c>
      <c r="D206" s="36"/>
      <c r="E206" s="36"/>
      <c r="F206" s="36"/>
      <c r="G206" s="36"/>
      <c r="H206" s="36"/>
      <c r="I206" s="1"/>
      <c r="J206" s="1"/>
      <c r="K206" s="36" t="s">
        <v>383</v>
      </c>
      <c r="L206" s="1"/>
      <c r="M206" s="1"/>
      <c r="N206" s="38">
        <v>-0.5</v>
      </c>
      <c r="O206" s="15"/>
      <c r="P206" s="38">
        <v>-0.5</v>
      </c>
      <c r="Q206" s="15"/>
      <c r="R206" s="38">
        <v>-0.5</v>
      </c>
      <c r="S206" s="15"/>
      <c r="T206" s="38">
        <v>-0.5</v>
      </c>
      <c r="U206" s="15"/>
      <c r="V206" s="38">
        <v>-0.5</v>
      </c>
      <c r="W206" s="15"/>
      <c r="X206" s="38">
        <v>-0.5</v>
      </c>
      <c r="Y206" s="9"/>
      <c r="Z206" s="12">
        <f t="shared" si="10"/>
        <v>-3</v>
      </c>
      <c r="AA206" s="39"/>
      <c r="AB206" s="13">
        <f t="shared" si="11"/>
        <v>-0.5</v>
      </c>
      <c r="AC206" s="16"/>
      <c r="AD206" s="36" t="s">
        <v>176</v>
      </c>
      <c r="AE206" s="1"/>
    </row>
    <row r="207" spans="1:31" ht="15">
      <c r="A207" s="1"/>
      <c r="B207" s="16"/>
      <c r="C207" s="52" t="s">
        <v>335</v>
      </c>
      <c r="D207" s="36"/>
      <c r="E207" s="36"/>
      <c r="F207" s="36"/>
      <c r="G207" s="36"/>
      <c r="H207" s="36"/>
      <c r="I207" s="1"/>
      <c r="J207" s="1"/>
      <c r="K207" s="36" t="s">
        <v>384</v>
      </c>
      <c r="L207" s="1"/>
      <c r="M207" s="1"/>
      <c r="N207" s="38">
        <v>-94.5</v>
      </c>
      <c r="O207" s="15"/>
      <c r="P207" s="38">
        <v>-94.5</v>
      </c>
      <c r="Q207" s="15"/>
      <c r="R207" s="38">
        <v>-97.7</v>
      </c>
      <c r="S207" s="15"/>
      <c r="T207" s="38">
        <v>-99.5</v>
      </c>
      <c r="U207" s="15"/>
      <c r="V207" s="38">
        <v>-104.5</v>
      </c>
      <c r="W207" s="15"/>
      <c r="X207" s="38">
        <v>-109.5</v>
      </c>
      <c r="Y207" s="9"/>
      <c r="Z207" s="12">
        <f t="shared" si="10"/>
        <v>-600.2</v>
      </c>
      <c r="AA207" s="39"/>
      <c r="AB207" s="13">
        <f t="shared" si="11"/>
        <v>-100.0333</v>
      </c>
      <c r="AC207" s="16"/>
      <c r="AD207" s="36" t="s">
        <v>176</v>
      </c>
      <c r="AE207" s="1"/>
    </row>
    <row r="208" spans="1:31" ht="15">
      <c r="A208" s="1"/>
      <c r="B208" s="16"/>
      <c r="C208" s="16" t="s">
        <v>385</v>
      </c>
      <c r="D208" s="16"/>
      <c r="E208" s="16"/>
      <c r="F208" s="16"/>
      <c r="G208" s="16"/>
      <c r="H208" s="16"/>
      <c r="I208" s="1"/>
      <c r="J208" s="16" t="s">
        <v>386</v>
      </c>
      <c r="K208" s="1"/>
      <c r="L208" s="1"/>
      <c r="M208" s="1"/>
      <c r="N208" s="9">
        <v>101</v>
      </c>
      <c r="O208" s="9"/>
      <c r="P208" s="9">
        <v>105</v>
      </c>
      <c r="Q208" s="9"/>
      <c r="R208" s="9">
        <v>113</v>
      </c>
      <c r="S208" s="9"/>
      <c r="T208" s="9">
        <v>118</v>
      </c>
      <c r="U208" s="9"/>
      <c r="V208" s="9">
        <v>120</v>
      </c>
      <c r="W208" s="9"/>
      <c r="X208" s="9">
        <v>122</v>
      </c>
      <c r="Y208" s="9"/>
      <c r="Z208" s="9">
        <f t="shared" si="10"/>
        <v>679</v>
      </c>
      <c r="AA208" s="34"/>
      <c r="AB208" s="10">
        <f t="shared" si="11"/>
        <v>113.1667</v>
      </c>
      <c r="AC208" s="16"/>
      <c r="AD208" s="11" t="s">
        <v>175</v>
      </c>
      <c r="AE208" s="1"/>
    </row>
    <row r="209" spans="1:31" ht="15">
      <c r="A209" s="1"/>
      <c r="B209" s="16"/>
      <c r="C209" s="52" t="s">
        <v>387</v>
      </c>
      <c r="D209" s="36"/>
      <c r="E209" s="36"/>
      <c r="F209" s="36"/>
      <c r="G209" s="36"/>
      <c r="H209" s="36"/>
      <c r="I209" s="1"/>
      <c r="J209" s="1"/>
      <c r="K209" s="36" t="s">
        <v>388</v>
      </c>
      <c r="L209" s="1"/>
      <c r="M209" s="1"/>
      <c r="N209" s="38">
        <v>-74</v>
      </c>
      <c r="O209" s="15"/>
      <c r="P209" s="38">
        <v>-75</v>
      </c>
      <c r="Q209" s="15"/>
      <c r="R209" s="38">
        <v>-80</v>
      </c>
      <c r="S209" s="15"/>
      <c r="T209" s="38">
        <v>-83</v>
      </c>
      <c r="U209" s="15"/>
      <c r="V209" s="38">
        <v>-85</v>
      </c>
      <c r="W209" s="15"/>
      <c r="X209" s="38">
        <v>-85</v>
      </c>
      <c r="Y209" s="9"/>
      <c r="Z209" s="12">
        <f t="shared" si="10"/>
        <v>-482</v>
      </c>
      <c r="AA209" s="39"/>
      <c r="AB209" s="13">
        <f t="shared" si="11"/>
        <v>-80.3333</v>
      </c>
      <c r="AC209" s="16"/>
      <c r="AD209" s="36" t="s">
        <v>176</v>
      </c>
      <c r="AE209" s="1"/>
    </row>
    <row r="210" spans="1:31" ht="15">
      <c r="A210" s="1"/>
      <c r="B210" s="16"/>
      <c r="C210" s="59" t="s">
        <v>389</v>
      </c>
      <c r="D210" s="59"/>
      <c r="E210" s="59"/>
      <c r="F210" s="59"/>
      <c r="G210" s="59"/>
      <c r="H210" s="59"/>
      <c r="I210" s="65"/>
      <c r="J210" s="1"/>
      <c r="K210" s="36"/>
      <c r="L210" s="35" t="s">
        <v>390</v>
      </c>
      <c r="M210" s="1"/>
      <c r="N210" s="61" t="s">
        <v>391</v>
      </c>
      <c r="O210" s="15"/>
      <c r="P210" s="61" t="s">
        <v>392</v>
      </c>
      <c r="Q210" s="15"/>
      <c r="R210" s="61" t="s">
        <v>231</v>
      </c>
      <c r="S210" s="15"/>
      <c r="T210" s="61" t="s">
        <v>393</v>
      </c>
      <c r="U210" s="15"/>
      <c r="V210" s="61" t="s">
        <v>394</v>
      </c>
      <c r="W210" s="15"/>
      <c r="X210" s="61" t="s">
        <v>394</v>
      </c>
      <c r="Y210" s="9"/>
      <c r="Z210" s="62" t="s">
        <v>395</v>
      </c>
      <c r="AA210" s="39"/>
      <c r="AB210" s="62" t="s">
        <v>396</v>
      </c>
      <c r="AC210" s="16"/>
      <c r="AD210" s="36" t="s">
        <v>176</v>
      </c>
      <c r="AE210" s="1"/>
    </row>
    <row r="211" spans="1:31" ht="15">
      <c r="A211" s="1"/>
      <c r="B211" s="16"/>
      <c r="C211" s="59" t="s">
        <v>397</v>
      </c>
      <c r="D211" s="59"/>
      <c r="E211" s="59"/>
      <c r="F211" s="59"/>
      <c r="G211" s="59"/>
      <c r="H211" s="59"/>
      <c r="I211" s="65"/>
      <c r="J211" s="1"/>
      <c r="K211" s="36"/>
      <c r="L211" s="35" t="s">
        <v>398</v>
      </c>
      <c r="M211" s="1"/>
      <c r="N211" s="61" t="s">
        <v>303</v>
      </c>
      <c r="O211" s="15"/>
      <c r="P211" s="61" t="s">
        <v>303</v>
      </c>
      <c r="Q211" s="15"/>
      <c r="R211" s="61" t="s">
        <v>303</v>
      </c>
      <c r="S211" s="15"/>
      <c r="T211" s="61" t="s">
        <v>303</v>
      </c>
      <c r="U211" s="15"/>
      <c r="V211" s="61" t="s">
        <v>303</v>
      </c>
      <c r="W211" s="15"/>
      <c r="X211" s="61" t="s">
        <v>303</v>
      </c>
      <c r="Y211" s="9"/>
      <c r="Z211" s="62" t="s">
        <v>399</v>
      </c>
      <c r="AA211" s="39"/>
      <c r="AB211" s="62" t="s">
        <v>400</v>
      </c>
      <c r="AC211" s="16"/>
      <c r="AD211" s="36" t="s">
        <v>176</v>
      </c>
      <c r="AE211" s="1"/>
    </row>
    <row r="212" spans="1:31" ht="15">
      <c r="A212" s="1"/>
      <c r="B212" s="16"/>
      <c r="C212" s="59" t="s">
        <v>401</v>
      </c>
      <c r="D212" s="59"/>
      <c r="E212" s="59"/>
      <c r="F212" s="59"/>
      <c r="G212" s="59"/>
      <c r="H212" s="59"/>
      <c r="I212" s="65"/>
      <c r="J212" s="1"/>
      <c r="K212" s="36"/>
      <c r="L212" s="35" t="s">
        <v>402</v>
      </c>
      <c r="M212" s="16"/>
      <c r="N212" s="61" t="s">
        <v>189</v>
      </c>
      <c r="O212" s="15"/>
      <c r="P212" s="61" t="s">
        <v>189</v>
      </c>
      <c r="Q212" s="15"/>
      <c r="R212" s="61" t="s">
        <v>189</v>
      </c>
      <c r="S212" s="15"/>
      <c r="T212" s="61" t="s">
        <v>189</v>
      </c>
      <c r="U212" s="15"/>
      <c r="V212" s="61" t="s">
        <v>189</v>
      </c>
      <c r="W212" s="15"/>
      <c r="X212" s="61" t="s">
        <v>189</v>
      </c>
      <c r="Y212" s="9"/>
      <c r="Z212" s="62" t="s">
        <v>190</v>
      </c>
      <c r="AA212" s="39"/>
      <c r="AB212" s="62" t="s">
        <v>403</v>
      </c>
      <c r="AC212" s="16"/>
      <c r="AD212" s="36" t="s">
        <v>176</v>
      </c>
      <c r="AE212" s="1"/>
    </row>
    <row r="213" spans="1:31" ht="15">
      <c r="A213" s="1"/>
      <c r="B213" s="16"/>
      <c r="C213" s="52" t="s">
        <v>404</v>
      </c>
      <c r="D213" s="36"/>
      <c r="E213" s="36"/>
      <c r="F213" s="36"/>
      <c r="G213" s="36"/>
      <c r="H213" s="36"/>
      <c r="I213" s="1"/>
      <c r="J213" s="1"/>
      <c r="K213" s="36" t="s">
        <v>405</v>
      </c>
      <c r="L213" s="1"/>
      <c r="M213" s="1"/>
      <c r="N213" s="38">
        <v>-25.5</v>
      </c>
      <c r="O213" s="15"/>
      <c r="P213" s="38">
        <v>-27.2</v>
      </c>
      <c r="Q213" s="15"/>
      <c r="R213" s="38">
        <v>-30.2</v>
      </c>
      <c r="S213" s="15"/>
      <c r="T213" s="38">
        <v>-32.2</v>
      </c>
      <c r="U213" s="15"/>
      <c r="V213" s="38">
        <v>-33.5</v>
      </c>
      <c r="W213" s="15"/>
      <c r="X213" s="38">
        <v>-35.5</v>
      </c>
      <c r="Y213" s="9"/>
      <c r="Z213" s="12">
        <f aca="true" t="shared" si="12" ref="Z213:Z219">SUM(N213:X213)</f>
        <v>-184.10000000000002</v>
      </c>
      <c r="AA213" s="39"/>
      <c r="AB213" s="13">
        <f aca="true" t="shared" si="13" ref="AB213:AB219">ROUND(Z213/6,4)</f>
        <v>-30.6833</v>
      </c>
      <c r="AC213" s="16"/>
      <c r="AD213" s="36" t="s">
        <v>176</v>
      </c>
      <c r="AE213" s="1"/>
    </row>
    <row r="214" spans="1:31" ht="15">
      <c r="A214" s="1"/>
      <c r="B214" s="16"/>
      <c r="C214" s="52" t="s">
        <v>406</v>
      </c>
      <c r="D214" s="36"/>
      <c r="E214" s="36"/>
      <c r="F214" s="36"/>
      <c r="G214" s="36"/>
      <c r="H214" s="36"/>
      <c r="I214" s="1"/>
      <c r="J214" s="1"/>
      <c r="K214" s="36" t="s">
        <v>407</v>
      </c>
      <c r="L214" s="1"/>
      <c r="M214" s="1"/>
      <c r="N214" s="38">
        <v>-1.5</v>
      </c>
      <c r="O214" s="15"/>
      <c r="P214" s="38">
        <v>-1.5</v>
      </c>
      <c r="Q214" s="15"/>
      <c r="R214" s="38">
        <v>-1.5</v>
      </c>
      <c r="S214" s="15"/>
      <c r="T214" s="38">
        <v>-1.5</v>
      </c>
      <c r="U214" s="15"/>
      <c r="V214" s="38">
        <v>-1.5</v>
      </c>
      <c r="W214" s="15"/>
      <c r="X214" s="38">
        <v>-1.5</v>
      </c>
      <c r="Y214" s="9"/>
      <c r="Z214" s="12">
        <f t="shared" si="12"/>
        <v>-9</v>
      </c>
      <c r="AA214" s="39"/>
      <c r="AB214" s="13">
        <f t="shared" si="13"/>
        <v>-1.5</v>
      </c>
      <c r="AC214" s="16"/>
      <c r="AD214" s="36" t="s">
        <v>176</v>
      </c>
      <c r="AE214" s="1"/>
    </row>
    <row r="215" spans="1:31" ht="15">
      <c r="A215" s="1"/>
      <c r="B215" s="16"/>
      <c r="C215" s="52" t="s">
        <v>408</v>
      </c>
      <c r="D215" s="36"/>
      <c r="E215" s="36"/>
      <c r="F215" s="36"/>
      <c r="G215" s="36"/>
      <c r="H215" s="36"/>
      <c r="I215" s="1"/>
      <c r="J215" s="1"/>
      <c r="K215" s="36" t="s">
        <v>409</v>
      </c>
      <c r="L215" s="1"/>
      <c r="M215" s="1"/>
      <c r="N215" s="38">
        <v>0</v>
      </c>
      <c r="O215" s="15"/>
      <c r="P215" s="38">
        <v>-1.3</v>
      </c>
      <c r="Q215" s="15"/>
      <c r="R215" s="38">
        <v>-1.3</v>
      </c>
      <c r="S215" s="15"/>
      <c r="T215" s="38">
        <v>-1.3</v>
      </c>
      <c r="U215" s="15"/>
      <c r="V215" s="38">
        <v>0</v>
      </c>
      <c r="W215" s="15"/>
      <c r="X215" s="38">
        <v>0</v>
      </c>
      <c r="Y215" s="9"/>
      <c r="Z215" s="12">
        <f t="shared" si="12"/>
        <v>-3.9000000000000004</v>
      </c>
      <c r="AA215" s="39"/>
      <c r="AB215" s="13">
        <f t="shared" si="13"/>
        <v>-0.65</v>
      </c>
      <c r="AC215" s="16"/>
      <c r="AD215" s="36" t="s">
        <v>176</v>
      </c>
      <c r="AE215" s="1"/>
    </row>
    <row r="216" spans="1:31" ht="15">
      <c r="A216" s="54" t="s">
        <v>410</v>
      </c>
      <c r="B216" s="56"/>
      <c r="C216" s="71" t="s">
        <v>411</v>
      </c>
      <c r="D216" s="71"/>
      <c r="E216" s="71"/>
      <c r="F216" s="71"/>
      <c r="G216" s="71"/>
      <c r="H216" s="71"/>
      <c r="I216" s="54"/>
      <c r="J216" s="56" t="s">
        <v>412</v>
      </c>
      <c r="K216" s="78"/>
      <c r="L216" s="54"/>
      <c r="M216" s="54"/>
      <c r="N216" s="63">
        <v>25.65</v>
      </c>
      <c r="O216" s="63"/>
      <c r="P216" s="63">
        <v>25.65</v>
      </c>
      <c r="Q216" s="63"/>
      <c r="R216" s="63">
        <v>27.25</v>
      </c>
      <c r="S216" s="63"/>
      <c r="T216" s="63">
        <v>27.25</v>
      </c>
      <c r="U216" s="63"/>
      <c r="V216" s="63">
        <v>26.5</v>
      </c>
      <c r="W216" s="63"/>
      <c r="X216" s="63">
        <v>26.5</v>
      </c>
      <c r="Y216" s="9"/>
      <c r="Z216" s="9">
        <f t="shared" si="12"/>
        <v>158.8</v>
      </c>
      <c r="AA216" s="34"/>
      <c r="AB216" s="10">
        <f t="shared" si="13"/>
        <v>26.4667</v>
      </c>
      <c r="AC216" s="16"/>
      <c r="AD216" s="11" t="s">
        <v>175</v>
      </c>
      <c r="AE216" s="1"/>
    </row>
    <row r="217" spans="1:31" ht="15">
      <c r="A217" s="1"/>
      <c r="B217" s="16"/>
      <c r="C217" s="70" t="s">
        <v>413</v>
      </c>
      <c r="D217" s="70"/>
      <c r="E217" s="70"/>
      <c r="F217" s="70"/>
      <c r="G217" s="70"/>
      <c r="H217" s="70"/>
      <c r="I217" s="1"/>
      <c r="J217" s="16" t="s">
        <v>414</v>
      </c>
      <c r="K217" s="11"/>
      <c r="L217" s="1"/>
      <c r="M217" s="1"/>
      <c r="N217" s="15">
        <v>0</v>
      </c>
      <c r="O217" s="15"/>
      <c r="P217" s="15">
        <v>50</v>
      </c>
      <c r="Q217" s="15"/>
      <c r="R217" s="15">
        <v>50</v>
      </c>
      <c r="S217" s="15"/>
      <c r="T217" s="15">
        <v>50</v>
      </c>
      <c r="U217" s="15"/>
      <c r="V217" s="15">
        <v>50</v>
      </c>
      <c r="W217" s="15"/>
      <c r="X217" s="15">
        <v>50</v>
      </c>
      <c r="Y217" s="9"/>
      <c r="Z217" s="9">
        <f t="shared" si="12"/>
        <v>250</v>
      </c>
      <c r="AA217" s="34"/>
      <c r="AB217" s="10">
        <f t="shared" si="13"/>
        <v>41.6667</v>
      </c>
      <c r="AC217" s="16"/>
      <c r="AD217" s="11" t="s">
        <v>172</v>
      </c>
      <c r="AE217" s="1"/>
    </row>
    <row r="218" spans="1:31" ht="15">
      <c r="A218" s="1"/>
      <c r="B218" s="16"/>
      <c r="C218" s="70" t="s">
        <v>415</v>
      </c>
      <c r="D218" s="70"/>
      <c r="E218" s="70"/>
      <c r="F218" s="70"/>
      <c r="G218" s="70"/>
      <c r="H218" s="70"/>
      <c r="I218" s="1"/>
      <c r="J218" s="16" t="s">
        <v>416</v>
      </c>
      <c r="K218" s="11"/>
      <c r="L218" s="1"/>
      <c r="M218" s="1"/>
      <c r="N218" s="15">
        <v>0</v>
      </c>
      <c r="O218" s="15"/>
      <c r="P218" s="15">
        <v>10</v>
      </c>
      <c r="Q218" s="15"/>
      <c r="R218" s="15">
        <v>10</v>
      </c>
      <c r="S218" s="15"/>
      <c r="T218" s="15">
        <v>10</v>
      </c>
      <c r="U218" s="15"/>
      <c r="V218" s="15">
        <v>10</v>
      </c>
      <c r="W218" s="15"/>
      <c r="X218" s="15">
        <v>10</v>
      </c>
      <c r="Y218" s="9"/>
      <c r="Z218" s="9">
        <f t="shared" si="12"/>
        <v>50</v>
      </c>
      <c r="AA218" s="34"/>
      <c r="AB218" s="10">
        <f t="shared" si="13"/>
        <v>8.3333</v>
      </c>
      <c r="AC218" s="16"/>
      <c r="AD218" s="11" t="s">
        <v>172</v>
      </c>
      <c r="AE218" s="1"/>
    </row>
    <row r="219" spans="1:31" ht="15">
      <c r="A219" s="1"/>
      <c r="B219" s="16"/>
      <c r="C219" s="70" t="s">
        <v>417</v>
      </c>
      <c r="D219" s="70"/>
      <c r="E219" s="70"/>
      <c r="F219" s="70"/>
      <c r="G219" s="70"/>
      <c r="H219" s="70"/>
      <c r="I219" s="1"/>
      <c r="J219" s="16" t="s">
        <v>147</v>
      </c>
      <c r="K219" s="11"/>
      <c r="L219" s="1"/>
      <c r="M219" s="1"/>
      <c r="N219" s="15">
        <v>10</v>
      </c>
      <c r="O219" s="15"/>
      <c r="P219" s="15">
        <v>0</v>
      </c>
      <c r="Q219" s="15"/>
      <c r="R219" s="15">
        <v>0</v>
      </c>
      <c r="S219" s="15"/>
      <c r="T219" s="15">
        <v>0</v>
      </c>
      <c r="U219" s="15"/>
      <c r="V219" s="15">
        <v>0</v>
      </c>
      <c r="W219" s="15"/>
      <c r="X219" s="15">
        <v>0</v>
      </c>
      <c r="Y219" s="9"/>
      <c r="Z219" s="9">
        <f t="shared" si="12"/>
        <v>10</v>
      </c>
      <c r="AA219" s="34"/>
      <c r="AB219" s="10">
        <f t="shared" si="13"/>
        <v>1.6667</v>
      </c>
      <c r="AC219" s="16"/>
      <c r="AD219" s="11" t="s">
        <v>172</v>
      </c>
      <c r="AE219" s="1"/>
    </row>
    <row r="220" spans="1:31" ht="15">
      <c r="A220" s="1"/>
      <c r="B220" s="16"/>
      <c r="C220" s="1"/>
      <c r="D220" s="1"/>
      <c r="E220" s="1"/>
      <c r="F220" s="1"/>
      <c r="G220" s="1"/>
      <c r="H220" s="1"/>
      <c r="I220" s="1"/>
      <c r="J220" s="1"/>
      <c r="K220" s="37"/>
      <c r="L220" s="37"/>
      <c r="M220" s="1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34"/>
      <c r="AB220" s="10"/>
      <c r="AC220" s="16"/>
      <c r="AD220" s="36"/>
      <c r="AE220" s="1"/>
    </row>
    <row r="221" spans="1:31" ht="15.75">
      <c r="A221" s="1"/>
      <c r="B221" s="16"/>
      <c r="C221" s="1"/>
      <c r="D221" s="1"/>
      <c r="E221" s="1"/>
      <c r="F221" s="1"/>
      <c r="G221" s="1"/>
      <c r="H221" s="1"/>
      <c r="I221" s="1"/>
      <c r="J221" s="1"/>
      <c r="K221" s="24" t="s">
        <v>148</v>
      </c>
      <c r="L221" s="24"/>
      <c r="M221" s="1"/>
      <c r="N221" s="17">
        <f>N170+N184+N200+N204+N205+N208+N216+SUM(N217:N219)</f>
        <v>407.65</v>
      </c>
      <c r="O221" s="9"/>
      <c r="P221" s="17">
        <f>P170+P184+P200+P204+P205+P208+P216+SUM(P217:P219)</f>
        <v>463.65</v>
      </c>
      <c r="Q221" s="9"/>
      <c r="R221" s="17">
        <f>R170+R184+R200+R204+R205+R208+R216+SUM(R217:R219)</f>
        <v>482.45</v>
      </c>
      <c r="S221" s="9"/>
      <c r="T221" s="17">
        <f>T170+T184+T200+T204+T205+T208+T216+SUM(T217:T219)</f>
        <v>497.25</v>
      </c>
      <c r="U221" s="9"/>
      <c r="V221" s="17">
        <f>V170+V184+V200+V204+V205+V208+V216+SUM(V217:V219)</f>
        <v>507.5</v>
      </c>
      <c r="W221" s="9"/>
      <c r="X221" s="17">
        <f>X170+X184+X200+X204+X205+X208+X216+SUM(X217:X219)</f>
        <v>522.5</v>
      </c>
      <c r="Y221" s="9"/>
      <c r="Z221" s="17">
        <f>SUM(N221:X221)</f>
        <v>2881</v>
      </c>
      <c r="AA221" s="34"/>
      <c r="AB221" s="18">
        <f>ROUND(Z221/6,4)</f>
        <v>480.1667</v>
      </c>
      <c r="AC221" s="16"/>
      <c r="AD221" s="36"/>
      <c r="AE221" s="1"/>
    </row>
    <row r="222" spans="1:31" ht="15">
      <c r="A222" s="54" t="s">
        <v>418</v>
      </c>
      <c r="B222" s="54"/>
      <c r="C222" s="73" t="s">
        <v>419</v>
      </c>
      <c r="D222" s="73"/>
      <c r="E222" s="73"/>
      <c r="F222" s="73"/>
      <c r="G222" s="73"/>
      <c r="H222" s="73"/>
      <c r="I222" s="54"/>
      <c r="J222" s="54"/>
      <c r="K222" s="78"/>
      <c r="L222" s="72" t="s">
        <v>420</v>
      </c>
      <c r="M222" s="54"/>
      <c r="N222" s="74">
        <v>397.65</v>
      </c>
      <c r="O222" s="63"/>
      <c r="P222" s="74">
        <v>403.65</v>
      </c>
      <c r="Q222" s="63"/>
      <c r="R222" s="74">
        <v>422.45</v>
      </c>
      <c r="S222" s="63"/>
      <c r="T222" s="74">
        <v>437.25</v>
      </c>
      <c r="U222" s="63"/>
      <c r="V222" s="74">
        <v>447.5</v>
      </c>
      <c r="W222" s="63"/>
      <c r="X222" s="74">
        <v>462.5</v>
      </c>
      <c r="Y222" s="20"/>
      <c r="Z222" s="20">
        <f>SUM(N222:X222)</f>
        <v>2571</v>
      </c>
      <c r="AA222" s="79"/>
      <c r="AB222" s="22">
        <f>ROUND(Z222/6,4)</f>
        <v>428.5</v>
      </c>
      <c r="AC222" s="1"/>
      <c r="AD222" s="11"/>
      <c r="AE222" s="1"/>
    </row>
    <row r="223" spans="1:3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7"/>
      <c r="L223" s="37"/>
      <c r="M223" s="1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34"/>
      <c r="AB223" s="10"/>
      <c r="AC223" s="1"/>
      <c r="AD223" s="11"/>
      <c r="AE223" s="1"/>
    </row>
    <row r="224" spans="1:3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7"/>
      <c r="L224" s="37"/>
      <c r="M224" s="1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34"/>
      <c r="AB224" s="10"/>
      <c r="AC224" s="1"/>
      <c r="AD224" s="11"/>
      <c r="AE224" s="1"/>
    </row>
    <row r="225" spans="1:3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4"/>
      <c r="L225" s="24"/>
      <c r="M225" s="1"/>
      <c r="N225" s="17"/>
      <c r="O225" s="9"/>
      <c r="P225" s="17"/>
      <c r="Q225" s="9"/>
      <c r="R225" s="17"/>
      <c r="S225" s="9"/>
      <c r="T225" s="17"/>
      <c r="U225" s="9"/>
      <c r="V225" s="17"/>
      <c r="W225" s="9"/>
      <c r="X225" s="17"/>
      <c r="Y225" s="9"/>
      <c r="Z225" s="17"/>
      <c r="AA225" s="34"/>
      <c r="AB225" s="18"/>
      <c r="AC225" s="1"/>
      <c r="AD225" s="11"/>
      <c r="AE225" s="1"/>
    </row>
    <row r="226" spans="1:3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1"/>
      <c r="AE226" s="1"/>
    </row>
    <row r="227" spans="1:3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1" t="s">
        <v>34</v>
      </c>
      <c r="L227" s="1"/>
      <c r="M227" s="1"/>
      <c r="N227" s="1"/>
      <c r="O227" s="1"/>
      <c r="P227" s="1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34"/>
      <c r="AB227" s="10"/>
      <c r="AC227" s="1"/>
      <c r="AD227" s="11"/>
      <c r="AE227" s="1"/>
    </row>
    <row r="228" spans="1:3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1" t="s">
        <v>35</v>
      </c>
      <c r="L228" s="1"/>
      <c r="M228" s="1"/>
      <c r="N228" s="1"/>
      <c r="O228" s="1"/>
      <c r="P228" s="1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34"/>
      <c r="AB228" s="10"/>
      <c r="AC228" s="1"/>
      <c r="AD228" s="11"/>
      <c r="AE228" s="1"/>
    </row>
    <row r="229" spans="1:3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1" t="s">
        <v>421</v>
      </c>
      <c r="L229" s="1"/>
      <c r="M229" s="1"/>
      <c r="N229" s="1"/>
      <c r="O229" s="1"/>
      <c r="P229" s="1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34"/>
      <c r="AB229" s="10"/>
      <c r="AC229" s="1"/>
      <c r="AD229" s="11"/>
      <c r="AE229" s="1"/>
    </row>
    <row r="230" spans="1:3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1" t="s">
        <v>422</v>
      </c>
      <c r="L230" s="1"/>
      <c r="M230" s="1"/>
      <c r="N230" s="1"/>
      <c r="O230" s="1"/>
      <c r="P230" s="1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34"/>
      <c r="AB230" s="10"/>
      <c r="AC230" s="1"/>
      <c r="AD230" s="11"/>
      <c r="AE230" s="1"/>
    </row>
    <row r="231" spans="1:3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1" t="s">
        <v>423</v>
      </c>
      <c r="L231" s="1"/>
      <c r="M231" s="1"/>
      <c r="N231" s="1"/>
      <c r="O231" s="1"/>
      <c r="P231" s="1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34"/>
      <c r="AB231" s="10"/>
      <c r="AC231" s="1"/>
      <c r="AD231" s="11"/>
      <c r="AE231" s="1"/>
    </row>
    <row r="232" spans="1:31" ht="15">
      <c r="A232" s="1"/>
      <c r="B232" s="1"/>
      <c r="C232" s="1"/>
      <c r="D232" s="1"/>
      <c r="E232" s="1"/>
      <c r="F232" s="1"/>
      <c r="G232" s="1"/>
      <c r="H232" s="1"/>
      <c r="I232" s="1"/>
      <c r="J232" s="80"/>
      <c r="K232" s="11" t="s">
        <v>37</v>
      </c>
      <c r="L232" s="1"/>
      <c r="M232" s="1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34"/>
      <c r="AB232" s="10"/>
      <c r="AC232" s="1"/>
      <c r="AD232" s="11"/>
      <c r="AE232" s="1"/>
    </row>
    <row r="233" spans="1:31" ht="15.75" thickBot="1">
      <c r="A233" s="1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42"/>
      <c r="AB233" s="28"/>
      <c r="AC233" s="26"/>
      <c r="AD233" s="81"/>
      <c r="AE233" s="1"/>
    </row>
    <row r="234" spans="1:3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34"/>
      <c r="AB234" s="10"/>
      <c r="AC234" s="1"/>
      <c r="AD234" s="1"/>
      <c r="AE234" s="1"/>
    </row>
    <row r="235" spans="1:3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34"/>
      <c r="AB235" s="10"/>
      <c r="AC235" s="1"/>
      <c r="AD235" s="1"/>
      <c r="AE235" s="1"/>
    </row>
    <row r="236" spans="1:3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33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33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33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33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33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33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33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33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33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33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33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33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33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33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3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33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33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</sheetData>
  <printOptions/>
  <pageMargins left="0.5" right="0.5" top="0.8" bottom="0.5" header="0.5" footer="0.5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cedwards</dc:creator>
  <cp:keywords/>
  <dc:description/>
  <cp:lastModifiedBy>Carolyn Edwards</cp:lastModifiedBy>
  <cp:lastPrinted>2003-05-13T20:48:04Z</cp:lastPrinted>
  <dcterms:created xsi:type="dcterms:W3CDTF">2002-06-24T21:08:23Z</dcterms:created>
  <dcterms:modified xsi:type="dcterms:W3CDTF">2003-05-13T21:53:29Z</dcterms:modified>
  <cp:category/>
  <cp:version/>
  <cp:contentType/>
  <cp:contentStatus/>
</cp:coreProperties>
</file>