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na.zaidi\Downloads\"/>
    </mc:Choice>
  </mc:AlternateContent>
  <xr:revisionPtr revIDLastSave="0" documentId="13_ncr:1_{0E1C9459-BB7D-424A-98C5-455219515EED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Auth Table" sheetId="1" r:id="rId1"/>
  </sheets>
  <definedNames>
    <definedName name="_xlnm.Print_Area" localSheetId="0">'Auth Table'!$A$1:$Y$147</definedName>
    <definedName name="_xlnm.Print_Titles" localSheetId="0">'Auth Table'!$1:$6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S121" i="1" l="1"/>
  <c r="M121" i="1"/>
  <c r="K121" i="1"/>
  <c r="I121" i="1"/>
  <c r="G121" i="1"/>
  <c r="E121" i="1"/>
  <c r="S125" i="1" l="1"/>
  <c r="Q125" i="1"/>
  <c r="Q121" i="1"/>
  <c r="P121" i="1"/>
  <c r="S38" i="1"/>
  <c r="Q38" i="1"/>
  <c r="P38" i="1"/>
  <c r="Q41" i="1"/>
  <c r="O38" i="1"/>
  <c r="M38" i="1"/>
  <c r="K38" i="1"/>
  <c r="I38" i="1"/>
  <c r="G38" i="1"/>
  <c r="E38" i="1"/>
  <c r="S41" i="1"/>
  <c r="U41" i="1" s="1"/>
  <c r="O127" i="1" l="1"/>
  <c r="S127" i="1"/>
  <c r="S49" i="1"/>
  <c r="U49" i="1" s="1"/>
  <c r="S48" i="1"/>
  <c r="P48" i="1" s="1"/>
  <c r="S96" i="1"/>
  <c r="P96" i="1" s="1"/>
  <c r="S95" i="1"/>
  <c r="P95" i="1" s="1"/>
  <c r="P49" i="1" l="1"/>
  <c r="U48" i="1"/>
  <c r="U95" i="1"/>
  <c r="U96" i="1"/>
  <c r="M24" i="1"/>
  <c r="K24" i="1"/>
  <c r="I24" i="1"/>
  <c r="G24" i="1"/>
  <c r="E24" i="1"/>
  <c r="S23" i="1"/>
  <c r="P23" i="1" s="1"/>
  <c r="S24" i="1" l="1"/>
  <c r="U24" i="1"/>
  <c r="U23" i="1"/>
  <c r="P24" i="1" l="1"/>
  <c r="M21" i="1"/>
  <c r="K21" i="1"/>
  <c r="I21" i="1"/>
  <c r="E21" i="1"/>
  <c r="S21" i="1" l="1"/>
  <c r="U21" i="1" l="1"/>
  <c r="P21" i="1"/>
  <c r="Q134" i="1"/>
  <c r="P135" i="1"/>
  <c r="O135" i="1"/>
  <c r="O134" i="1"/>
  <c r="O132" i="1"/>
  <c r="Q131" i="1"/>
  <c r="Q133" i="1" s="1"/>
  <c r="P131" i="1"/>
  <c r="P133" i="1" s="1"/>
  <c r="M103" i="1" l="1"/>
  <c r="K103" i="1"/>
  <c r="I103" i="1"/>
  <c r="G103" i="1"/>
  <c r="E103" i="1"/>
  <c r="E134" i="1"/>
  <c r="G134" i="1"/>
  <c r="I134" i="1"/>
  <c r="K134" i="1"/>
  <c r="M134" i="1"/>
  <c r="E135" i="1"/>
  <c r="M135" i="1"/>
  <c r="K135" i="1"/>
  <c r="I135" i="1"/>
  <c r="G135" i="1"/>
  <c r="S103" i="1" l="1"/>
  <c r="U103" i="1" s="1"/>
  <c r="M125" i="1"/>
  <c r="K125" i="1"/>
  <c r="I125" i="1"/>
  <c r="G125" i="1"/>
  <c r="E125" i="1"/>
  <c r="E124" i="1"/>
  <c r="S106" i="1"/>
  <c r="S105" i="1"/>
  <c r="S94" i="1"/>
  <c r="M83" i="1"/>
  <c r="K83" i="1"/>
  <c r="I83" i="1"/>
  <c r="G83" i="1"/>
  <c r="E83" i="1"/>
  <c r="S85" i="1"/>
  <c r="U85" i="1" s="1"/>
  <c r="M62" i="1"/>
  <c r="K62" i="1"/>
  <c r="I62" i="1"/>
  <c r="G62" i="1"/>
  <c r="E62" i="1"/>
  <c r="S64" i="1"/>
  <c r="M44" i="1"/>
  <c r="K44" i="1"/>
  <c r="I44" i="1"/>
  <c r="G44" i="1"/>
  <c r="E44" i="1"/>
  <c r="S47" i="1"/>
  <c r="U47" i="1" s="1"/>
  <c r="S42" i="1"/>
  <c r="S22" i="1"/>
  <c r="S20" i="1"/>
  <c r="U94" i="1" l="1"/>
  <c r="P94" i="1"/>
  <c r="S83" i="1"/>
  <c r="U83" i="1" s="1"/>
  <c r="U22" i="1"/>
  <c r="P22" i="1"/>
  <c r="U20" i="1"/>
  <c r="P20" i="1"/>
  <c r="U106" i="1"/>
  <c r="P106" i="1"/>
  <c r="P103" i="1"/>
  <c r="P105" i="1"/>
  <c r="U105" i="1"/>
  <c r="P90" i="1"/>
  <c r="P85" i="1"/>
  <c r="P83" i="1"/>
  <c r="S62" i="1"/>
  <c r="U62" i="1" s="1"/>
  <c r="P62" i="1"/>
  <c r="P64" i="1"/>
  <c r="U64" i="1"/>
  <c r="S44" i="1"/>
  <c r="U44" i="1" s="1"/>
  <c r="P47" i="1"/>
  <c r="P44" i="1"/>
  <c r="U38" i="1"/>
  <c r="P42" i="1"/>
  <c r="S134" i="1"/>
  <c r="U134" i="1" s="1"/>
  <c r="U42" i="1"/>
  <c r="S115" i="1"/>
  <c r="P134" i="1" l="1"/>
  <c r="P136" i="1" s="1"/>
  <c r="U115" i="1"/>
  <c r="Q115" i="1"/>
  <c r="P124" i="1"/>
  <c r="S114" i="1"/>
  <c r="S113" i="1"/>
  <c r="S111" i="1"/>
  <c r="M54" i="1"/>
  <c r="K54" i="1"/>
  <c r="I54" i="1"/>
  <c r="G54" i="1"/>
  <c r="E54" i="1"/>
  <c r="M56" i="1"/>
  <c r="M55" i="1"/>
  <c r="K56" i="1"/>
  <c r="K55" i="1"/>
  <c r="I56" i="1"/>
  <c r="I55" i="1"/>
  <c r="G56" i="1"/>
  <c r="G55" i="1"/>
  <c r="E56" i="1"/>
  <c r="E55" i="1"/>
  <c r="U114" i="1" l="1"/>
  <c r="Q114" i="1"/>
  <c r="U111" i="1"/>
  <c r="Q111" i="1"/>
  <c r="U113" i="1"/>
  <c r="Q113" i="1"/>
  <c r="S54" i="1"/>
  <c r="S56" i="1"/>
  <c r="S55" i="1"/>
  <c r="M33" i="1"/>
  <c r="K33" i="1"/>
  <c r="I33" i="1"/>
  <c r="G33" i="1"/>
  <c r="E33" i="1"/>
  <c r="U56" i="1" l="1"/>
  <c r="O56" i="1"/>
  <c r="U54" i="1"/>
  <c r="O54" i="1"/>
  <c r="U55" i="1"/>
  <c r="O55" i="1"/>
  <c r="S40" i="1"/>
  <c r="U40" i="1" l="1"/>
  <c r="O40" i="1"/>
  <c r="M98" i="1"/>
  <c r="K98" i="1"/>
  <c r="I98" i="1"/>
  <c r="G98" i="1"/>
  <c r="E98" i="1"/>
  <c r="S51" i="1"/>
  <c r="O51" i="1" s="1"/>
  <c r="S77" i="1" l="1"/>
  <c r="S82" i="1"/>
  <c r="S79" i="1"/>
  <c r="S75" i="1"/>
  <c r="S78" i="1"/>
  <c r="U75" i="1" l="1"/>
  <c r="O75" i="1"/>
  <c r="U79" i="1"/>
  <c r="O79" i="1"/>
  <c r="U82" i="1"/>
  <c r="O82" i="1"/>
  <c r="U78" i="1"/>
  <c r="O78" i="1"/>
  <c r="U77" i="1"/>
  <c r="O77" i="1"/>
  <c r="S74" i="1"/>
  <c r="S73" i="1"/>
  <c r="M52" i="1"/>
  <c r="K52" i="1"/>
  <c r="I52" i="1"/>
  <c r="G52" i="1"/>
  <c r="E52" i="1"/>
  <c r="S28" i="1"/>
  <c r="S102" i="1"/>
  <c r="S99" i="1"/>
  <c r="S98" i="1"/>
  <c r="S100" i="1"/>
  <c r="S46" i="1"/>
  <c r="E7" i="1"/>
  <c r="M10" i="1"/>
  <c r="K10" i="1"/>
  <c r="I10" i="1"/>
  <c r="G10" i="1"/>
  <c r="E10" i="1"/>
  <c r="S70" i="1"/>
  <c r="M91" i="1"/>
  <c r="M90" i="1" s="1"/>
  <c r="K91" i="1"/>
  <c r="K90" i="1" s="1"/>
  <c r="I91" i="1"/>
  <c r="I90" i="1" s="1"/>
  <c r="G91" i="1"/>
  <c r="G90" i="1" s="1"/>
  <c r="E91" i="1"/>
  <c r="E90" i="1" s="1"/>
  <c r="S93" i="1"/>
  <c r="S92" i="1"/>
  <c r="S118" i="1"/>
  <c r="U118" i="1" s="1"/>
  <c r="U99" i="1" l="1"/>
  <c r="O99" i="1"/>
  <c r="U73" i="1"/>
  <c r="O73" i="1"/>
  <c r="U102" i="1"/>
  <c r="O102" i="1"/>
  <c r="U74" i="1"/>
  <c r="O74" i="1"/>
  <c r="S90" i="1"/>
  <c r="U90" i="1" s="1"/>
  <c r="U46" i="1"/>
  <c r="O46" i="1"/>
  <c r="U70" i="1"/>
  <c r="Q70" i="1"/>
  <c r="U100" i="1"/>
  <c r="O100" i="1"/>
  <c r="U28" i="1"/>
  <c r="O28" i="1"/>
  <c r="U93" i="1"/>
  <c r="O93" i="1"/>
  <c r="U92" i="1"/>
  <c r="O92" i="1"/>
  <c r="U98" i="1"/>
  <c r="O98" i="1"/>
  <c r="E131" i="1"/>
  <c r="E133" i="1" s="1"/>
  <c r="E136" i="1" s="1"/>
  <c r="U127" i="1"/>
  <c r="S52" i="1"/>
  <c r="E123" i="1"/>
  <c r="S91" i="1"/>
  <c r="S69" i="1"/>
  <c r="S68" i="1"/>
  <c r="S61" i="1"/>
  <c r="S60" i="1"/>
  <c r="S59" i="1"/>
  <c r="S58" i="1"/>
  <c r="S57" i="1"/>
  <c r="S53" i="1"/>
  <c r="M7" i="1"/>
  <c r="K7" i="1"/>
  <c r="I7" i="1"/>
  <c r="G7" i="1"/>
  <c r="S15" i="1"/>
  <c r="S16" i="1"/>
  <c r="S17" i="1"/>
  <c r="S18" i="1"/>
  <c r="S7" i="1" l="1"/>
  <c r="U17" i="1"/>
  <c r="O17" i="1"/>
  <c r="U57" i="1"/>
  <c r="O57" i="1"/>
  <c r="U61" i="1"/>
  <c r="O61" i="1"/>
  <c r="U18" i="1"/>
  <c r="O18" i="1"/>
  <c r="U53" i="1"/>
  <c r="O53" i="1"/>
  <c r="U60" i="1"/>
  <c r="O60" i="1"/>
  <c r="U58" i="1"/>
  <c r="O58" i="1"/>
  <c r="U68" i="1"/>
  <c r="Q68" i="1"/>
  <c r="U52" i="1"/>
  <c r="O52" i="1"/>
  <c r="U16" i="1"/>
  <c r="O16" i="1"/>
  <c r="U15" i="1"/>
  <c r="O15" i="1"/>
  <c r="U59" i="1"/>
  <c r="O59" i="1"/>
  <c r="U69" i="1"/>
  <c r="Q69" i="1"/>
  <c r="U91" i="1"/>
  <c r="O90" i="1"/>
  <c r="O91" i="1"/>
  <c r="M131" i="1"/>
  <c r="K131" i="1"/>
  <c r="I131" i="1"/>
  <c r="G131" i="1"/>
  <c r="G133" i="1" s="1"/>
  <c r="G136" i="1" s="1"/>
  <c r="M124" i="1"/>
  <c r="K124" i="1"/>
  <c r="I124" i="1"/>
  <c r="G124" i="1"/>
  <c r="M123" i="1"/>
  <c r="K123" i="1"/>
  <c r="I123" i="1"/>
  <c r="G123" i="1"/>
  <c r="S119" i="1"/>
  <c r="S112" i="1"/>
  <c r="S107" i="1"/>
  <c r="U112" i="1" l="1"/>
  <c r="Q112" i="1"/>
  <c r="U119" i="1"/>
  <c r="Q119" i="1"/>
  <c r="U107" i="1"/>
  <c r="Q107" i="1"/>
  <c r="S110" i="1"/>
  <c r="U110" i="1" l="1"/>
  <c r="Q110" i="1"/>
  <c r="S117" i="1"/>
  <c r="Q117" i="1" s="1"/>
  <c r="S116" i="1"/>
  <c r="Q116" i="1" s="1"/>
  <c r="S109" i="1"/>
  <c r="Q109" i="1" s="1"/>
  <c r="S108" i="1"/>
  <c r="Q108" i="1" s="1"/>
  <c r="S104" i="1"/>
  <c r="S97" i="1"/>
  <c r="O97" i="1" s="1"/>
  <c r="S89" i="1"/>
  <c r="O89" i="1" s="1"/>
  <c r="S88" i="1"/>
  <c r="O88" i="1" s="1"/>
  <c r="S86" i="1"/>
  <c r="O86" i="1" s="1"/>
  <c r="S84" i="1"/>
  <c r="S81" i="1"/>
  <c r="O81" i="1" s="1"/>
  <c r="S80" i="1"/>
  <c r="O80" i="1" s="1"/>
  <c r="S76" i="1"/>
  <c r="O76" i="1" s="1"/>
  <c r="S72" i="1"/>
  <c r="O72" i="1" s="1"/>
  <c r="S67" i="1"/>
  <c r="Q67" i="1" s="1"/>
  <c r="S66" i="1"/>
  <c r="S65" i="1"/>
  <c r="O65" i="1" s="1"/>
  <c r="S63" i="1"/>
  <c r="S50" i="1"/>
  <c r="O50" i="1" s="1"/>
  <c r="S45" i="1"/>
  <c r="S39" i="1"/>
  <c r="S35" i="1"/>
  <c r="O35" i="1" s="1"/>
  <c r="S34" i="1"/>
  <c r="O34" i="1" s="1"/>
  <c r="S29" i="1"/>
  <c r="O29" i="1" s="1"/>
  <c r="S27" i="1"/>
  <c r="O27" i="1" s="1"/>
  <c r="S25" i="1"/>
  <c r="O25" i="1" s="1"/>
  <c r="S8" i="1"/>
  <c r="O8" i="1" s="1"/>
  <c r="O7" i="1"/>
  <c r="Q66" i="1" l="1"/>
  <c r="U125" i="1"/>
  <c r="S135" i="1"/>
  <c r="U135" i="1" s="1"/>
  <c r="O104" i="1"/>
  <c r="O103" i="1"/>
  <c r="O83" i="1"/>
  <c r="O84" i="1"/>
  <c r="O63" i="1"/>
  <c r="O62" i="1"/>
  <c r="O45" i="1"/>
  <c r="O44" i="1"/>
  <c r="O121" i="1"/>
  <c r="O123" i="1" s="1"/>
  <c r="O39" i="1"/>
  <c r="U121" i="1"/>
  <c r="S131" i="1"/>
  <c r="S123" i="1"/>
  <c r="S124" i="1"/>
  <c r="S12" i="1"/>
  <c r="S101" i="1"/>
  <c r="U67" i="1"/>
  <c r="U65" i="1"/>
  <c r="U63" i="1"/>
  <c r="U45" i="1"/>
  <c r="O131" i="1" l="1"/>
  <c r="O133" i="1" s="1"/>
  <c r="O136" i="1" s="1"/>
  <c r="Q135" i="1"/>
  <c r="Q136" i="1" s="1"/>
  <c r="U101" i="1"/>
  <c r="O101" i="1"/>
  <c r="U12" i="1"/>
  <c r="O12" i="1"/>
  <c r="U104" i="1"/>
  <c r="S132" i="1" l="1"/>
  <c r="U132" i="1" s="1"/>
  <c r="K133" i="1"/>
  <c r="K136" i="1" s="1"/>
  <c r="I133" i="1"/>
  <c r="I136" i="1" s="1"/>
  <c r="M133" i="1"/>
  <c r="M136" i="1" s="1"/>
  <c r="S13" i="1" l="1"/>
  <c r="S10" i="1"/>
  <c r="U117" i="1"/>
  <c r="U116" i="1"/>
  <c r="U109" i="1"/>
  <c r="U108" i="1"/>
  <c r="U97" i="1"/>
  <c r="U89" i="1"/>
  <c r="U88" i="1"/>
  <c r="U86" i="1"/>
  <c r="U84" i="1"/>
  <c r="U81" i="1"/>
  <c r="U80" i="1"/>
  <c r="U76" i="1"/>
  <c r="U72" i="1"/>
  <c r="U51" i="1"/>
  <c r="U50" i="1"/>
  <c r="U39" i="1"/>
  <c r="S37" i="1"/>
  <c r="S36" i="1"/>
  <c r="U35" i="1"/>
  <c r="U34" i="1"/>
  <c r="S32" i="1"/>
  <c r="S31" i="1"/>
  <c r="S30" i="1"/>
  <c r="O30" i="1" s="1"/>
  <c r="U29" i="1"/>
  <c r="S26" i="1"/>
  <c r="U26" i="1" s="1"/>
  <c r="S14" i="1"/>
  <c r="S11" i="1"/>
  <c r="S9" i="1"/>
  <c r="U8" i="1"/>
  <c r="U36" i="1" l="1"/>
  <c r="O36" i="1"/>
  <c r="U32" i="1"/>
  <c r="O32" i="1"/>
  <c r="U9" i="1"/>
  <c r="O9" i="1"/>
  <c r="U10" i="1"/>
  <c r="O10" i="1"/>
  <c r="U14" i="1"/>
  <c r="O14" i="1"/>
  <c r="U31" i="1"/>
  <c r="O31" i="1"/>
  <c r="U37" i="1"/>
  <c r="O37" i="1"/>
  <c r="U11" i="1"/>
  <c r="O11" i="1"/>
  <c r="U13" i="1"/>
  <c r="O13" i="1"/>
  <c r="U30" i="1"/>
  <c r="S33" i="1"/>
  <c r="U27" i="1"/>
  <c r="U7" i="1"/>
  <c r="U66" i="1"/>
  <c r="U124" i="1"/>
  <c r="U25" i="1"/>
  <c r="U33" i="1" l="1"/>
  <c r="O33" i="1"/>
  <c r="U123" i="1"/>
  <c r="S133" i="1"/>
  <c r="S136" i="1" s="1"/>
  <c r="U136" i="1" s="1"/>
  <c r="U131" i="1"/>
  <c r="U133" i="1" l="1"/>
</calcChain>
</file>

<file path=xl/sharedStrings.xml><?xml version="1.0" encoding="utf-8"?>
<sst xmlns="http://schemas.openxmlformats.org/spreadsheetml/2006/main" count="310" uniqueCount="211">
  <si>
    <t>Section</t>
  </si>
  <si>
    <t>Program</t>
  </si>
  <si>
    <t>Federal-aid Highway Program</t>
  </si>
  <si>
    <t>Average</t>
  </si>
  <si>
    <t>Federal Lands &amp;  Tribal Transportation Programs</t>
  </si>
  <si>
    <t>National Park Service</t>
  </si>
  <si>
    <t>U.S. Fish &amp; Wildlife Service</t>
  </si>
  <si>
    <t>U.S. Forest Service</t>
  </si>
  <si>
    <t>Puerto Rico Highway Program</t>
  </si>
  <si>
    <t>Territorial Highway Program</t>
  </si>
  <si>
    <t>Research, Technology, &amp; Education</t>
  </si>
  <si>
    <t>Pilot Programs</t>
  </si>
  <si>
    <t>GF</t>
  </si>
  <si>
    <t>Congestion Mitigation &amp; Air Quality Improvement Program (23 USC 149)</t>
  </si>
  <si>
    <t>Metropolitan Planning (23 USC 134)</t>
  </si>
  <si>
    <t>TIFIA (23 USC 601-609)</t>
  </si>
  <si>
    <t>Tribal Transportation Program (23 USC 202)</t>
  </si>
  <si>
    <t>Federal Lands Transportation Program (23 USC 203)</t>
  </si>
  <si>
    <t>Federal Lands Access Program (23 USC 204)</t>
  </si>
  <si>
    <t>Territorial &amp; Puerto Rico Highway Program (23 USC 165)</t>
  </si>
  <si>
    <t>Nationally Significant Freight &amp; Highway Projects (23 USC 117)</t>
  </si>
  <si>
    <t>Bridge Investment Program (23 USC 124)</t>
  </si>
  <si>
    <t>Technology &amp; Innovation Deployment Program (23 USC 503(c))</t>
  </si>
  <si>
    <t>Training &amp; Education (23 USC 504)</t>
  </si>
  <si>
    <t>Intelligent Transportation Systems Program (23 USC 512-518)</t>
  </si>
  <si>
    <t>Bureau of Transportation Statistics (49 USC Ch. 63)</t>
  </si>
  <si>
    <t>STA</t>
  </si>
  <si>
    <t>FHWA Administrative Expenses (23 USC 104(a))</t>
  </si>
  <si>
    <t>FY 2022</t>
  </si>
  <si>
    <t>FY 2023</t>
  </si>
  <si>
    <t>FY 2024</t>
  </si>
  <si>
    <t>FY 2025</t>
  </si>
  <si>
    <t>Funding Source</t>
  </si>
  <si>
    <t>CA</t>
  </si>
  <si>
    <t>HTF-HA</t>
  </si>
  <si>
    <t>FHWA Obligation Limitation</t>
  </si>
  <si>
    <t>Highway Account of Highway Trust Fund</t>
  </si>
  <si>
    <t>STA = subject to appropriation</t>
  </si>
  <si>
    <t>GF = General Fund</t>
  </si>
  <si>
    <t>Recap:</t>
  </si>
  <si>
    <t>Contract Authority from the Highway Account of the Highway Trust Fund</t>
  </si>
  <si>
    <t>Exempt from Obligation Limitation</t>
  </si>
  <si>
    <t>Subject to Obligation Limitation</t>
  </si>
  <si>
    <t>Budget Authority  Subject to Appropriation from General Fund</t>
  </si>
  <si>
    <t xml:space="preserve">     Total</t>
  </si>
  <si>
    <t>National Highway Performance Program (23 USC 119) 1/</t>
  </si>
  <si>
    <t>Surface Transportation Block Grant Program (23 USC 133) 2/</t>
  </si>
  <si>
    <t>Construction of Ferry Boats and Ferry Terminal Facilities (23 USC 147)</t>
  </si>
  <si>
    <t>Congestion Relief Program (23 USC 129(d))</t>
  </si>
  <si>
    <t>Charging &amp; Fueling Infrastructure Grants (23 USC 151(f))</t>
  </si>
  <si>
    <t>Nationally Significant Federal Lands and Tribal Projects (FAST Act §1123)</t>
  </si>
  <si>
    <t>4/ Amount excludes $3,500,000 takedown for safety-related programs.</t>
  </si>
  <si>
    <t>Highway Safety Improvement Program (23 USC 148) 3/ 4/</t>
  </si>
  <si>
    <t>Rail-Highway Grade Crossing Program (Set-aside NLT) (23 USC 130)</t>
  </si>
  <si>
    <t>FY 2026</t>
  </si>
  <si>
    <r>
      <t>Promoting Resilient Operations for Transformative, Efficient, and Cost-saving Transportation (PROTECT)  (23 USC 176</t>
    </r>
    <r>
      <rPr>
        <sz val="10"/>
        <color theme="1"/>
        <rFont val="Arial"/>
        <family val="2"/>
      </rPr>
      <t>)</t>
    </r>
  </si>
  <si>
    <r>
      <t>Carbon Reduction Program (23 USC 175</t>
    </r>
    <r>
      <rPr>
        <sz val="10"/>
        <color theme="1"/>
        <rFont val="Arial"/>
        <family val="2"/>
      </rPr>
      <t>)</t>
    </r>
  </si>
  <si>
    <t>Safety-Related Activities (MAP-21 §1519) (Set-aside)</t>
  </si>
  <si>
    <t>Rural Surface Transportation Grant Program (23 USC 173)</t>
  </si>
  <si>
    <t>PROTECT Grants (23 USC 176(d))</t>
  </si>
  <si>
    <t>University Transportation Centers Program (49 USC 5505)</t>
  </si>
  <si>
    <t>Wildlife Crossings Pilot Program (23 USC 171)</t>
  </si>
  <si>
    <t>Transportation Alternatives (Set-aside) (non-add)</t>
  </si>
  <si>
    <t>Safe Routes to School (23 USC 208)</t>
  </si>
  <si>
    <t>Highway Use Tax Evasion Projects (23 USC 143)</t>
  </si>
  <si>
    <t>Planning Grants (Set-aside) (23 USC 176(d)(3))</t>
  </si>
  <si>
    <t>Resilience Improvement Grants (Set-aside) (23 USC 176(d)(4)(A))</t>
  </si>
  <si>
    <t>Community Resilience &amp; Evacuation Route Grants (Set-aside) (23 USC 176(d)(4)(B))</t>
  </si>
  <si>
    <t>At-Risk Coastal Infrastructure Grants (Set-aside) (23 USC 176(d)(4)(C))</t>
  </si>
  <si>
    <t>Accelerated Implementation and Deployment of Pavement Technologies (Set-aside) (23 USC 503(c)(3))</t>
  </si>
  <si>
    <t>Other Programs</t>
  </si>
  <si>
    <t>Community Grants (23 USC 151(f)(8)(A)) (Set-aside)</t>
  </si>
  <si>
    <t>Accelerated Implementation and Deployment of Advanced Digital Construction Management Systems (Set-aside) (503(c)(5)(C))</t>
  </si>
  <si>
    <t>On-the-Job Training (23 USC 140(b))</t>
  </si>
  <si>
    <t>Disadvantaged Business Enterprises (23 USC 140(c))</t>
  </si>
  <si>
    <t>General Operating Expenses/ARC</t>
  </si>
  <si>
    <t>1/ Includes amount exempt from obligation limitation.</t>
  </si>
  <si>
    <t>2/ Amount includes Transportation Alternatives.</t>
  </si>
  <si>
    <t>3/ Amount excludes Railway-Highway Grade Crossings Program.</t>
  </si>
  <si>
    <t>(From the Highway Account of the Highway Trust Fund Unless Otherwise Indicated)</t>
  </si>
  <si>
    <t>Tribal High Priority Projects Program (Set-aside) (MAP-21 §1123(h))</t>
  </si>
  <si>
    <t>Highway Research &amp; Development Program (23 USC 503(b))</t>
  </si>
  <si>
    <t xml:space="preserve">Appalachian Regional Energy Hub Initiative (Set-aside) (40 USC 14511) </t>
  </si>
  <si>
    <t xml:space="preserve">National Highway Freight Program (23 USC 167) </t>
  </si>
  <si>
    <t>Advanced Transportation Technologies &amp; Innovative Mobility Deployment (Set-aside from HRD, TIDP, &amp; ITS combined)</t>
  </si>
  <si>
    <t>Other</t>
  </si>
  <si>
    <t>Small Projects (23 USC 173(k)(1)) (Set-aside 10%)</t>
  </si>
  <si>
    <t>Appalachian Development Highway System (23 USC 173(k)(2)) (Set-aside 25%)</t>
  </si>
  <si>
    <t>Rural Roadway Lane Departures (23 USC 173(k)(3)) (Set-aside 15%)</t>
  </si>
  <si>
    <t>Planning and Design Grants (Set-aside)</t>
  </si>
  <si>
    <t>TOTAL:  Nationally Significant Freight &amp; Highway Projects (23 USC 117)</t>
  </si>
  <si>
    <t>TOTAL:  Bridge Investment Program (23 USC 124)</t>
  </si>
  <si>
    <t>TOTAL:  University Transportation Centers Program (49 USC 5505)</t>
  </si>
  <si>
    <t>General Fund Subject to Appropriation</t>
  </si>
  <si>
    <t>GF STA</t>
  </si>
  <si>
    <t>TOTAL:  Construction of Ferry Boats and Ferry Terminal Facilities (23 USC 147)</t>
  </si>
  <si>
    <t>Total
General Fund Subject to Appropriation</t>
  </si>
  <si>
    <t>Budget Authority  General Fund Supplemental Appropriations</t>
  </si>
  <si>
    <t>General Fund Supplemental Appropriations</t>
  </si>
  <si>
    <t>Total 
Contract 
Authority</t>
  </si>
  <si>
    <t>Total
General Fund Supplemental
Appropriations</t>
  </si>
  <si>
    <t>Grand Total</t>
  </si>
  <si>
    <t>Total 5/</t>
  </si>
  <si>
    <t>5/ The table excludes $100 million per fiscal year that is permanently authorized under 23 USC 125.</t>
  </si>
  <si>
    <t>11101(a)(1)</t>
  </si>
  <si>
    <t>11101(a)(2)</t>
  </si>
  <si>
    <t>11101(a)(3)</t>
  </si>
  <si>
    <t>11101(a)(3)(A)</t>
  </si>
  <si>
    <t>11101(a)(3)(B)(i)</t>
  </si>
  <si>
    <t>11101(a)(3)(B)(ii)(I)</t>
  </si>
  <si>
    <t>11101(a)(3)(B)(ii)(II)</t>
  </si>
  <si>
    <t>11101(a)(3)(B)(ii)(III)</t>
  </si>
  <si>
    <t>11101(a)(3)(C)</t>
  </si>
  <si>
    <t>11101(a)(4)</t>
  </si>
  <si>
    <t>11101(a)(5)</t>
  </si>
  <si>
    <t>11101(b)(1)(A)</t>
  </si>
  <si>
    <t>11101(b)(1)(B)</t>
  </si>
  <si>
    <t>11101(b)(1)(C)</t>
  </si>
  <si>
    <t>11101(b)(1)(D)</t>
  </si>
  <si>
    <t>11101(b)(1)(E)(i)</t>
  </si>
  <si>
    <t>11101(b)(1)(E)(ii)(I)</t>
  </si>
  <si>
    <t>11101(b)(1)(E)(ii)(II)</t>
  </si>
  <si>
    <t>11101(b)(1)(E)(ii)(III)</t>
  </si>
  <si>
    <t>11101(b)(1)(E)(ii)(IV)</t>
  </si>
  <si>
    <t>11101(b)(1)(F)</t>
  </si>
  <si>
    <t>11101(b)(1)(G)</t>
  </si>
  <si>
    <t>11101(b)(2)(A)(i)</t>
  </si>
  <si>
    <t>11101(b)(2)(B)</t>
  </si>
  <si>
    <t>11101(b)(2)(C)</t>
  </si>
  <si>
    <t>11101(b)(2)(D)</t>
  </si>
  <si>
    <t>11101(b)(2)(E)</t>
  </si>
  <si>
    <t>11101(c)(1)(A)</t>
  </si>
  <si>
    <t>11101(c)(1)(B)</t>
  </si>
  <si>
    <t>11101(c)(1)(C)</t>
  </si>
  <si>
    <t>11101(c)(1)(D)</t>
  </si>
  <si>
    <t>11101(c)(1)(E)</t>
  </si>
  <si>
    <t>11101(c)(1)(F)</t>
  </si>
  <si>
    <t>11101(d)(1)</t>
  </si>
  <si>
    <t>11101(d)(2)</t>
  </si>
  <si>
    <t>11101(d)(3)(A)</t>
  </si>
  <si>
    <t>11101(d)(3)(B)</t>
  </si>
  <si>
    <t>11108(a)(2)(A)</t>
  </si>
  <si>
    <t>11126(1)</t>
  </si>
  <si>
    <t>11128(3)</t>
  </si>
  <si>
    <t>11110(a)(15)</t>
  </si>
  <si>
    <t>11118(a)</t>
  </si>
  <si>
    <t>Tribal Transportation Facility Bridge (Set-aside) (23 USC 124(q))</t>
  </si>
  <si>
    <t>11104(a)</t>
  </si>
  <si>
    <t>11132(a)</t>
  </si>
  <si>
    <t>11401(b)(5)</t>
  </si>
  <si>
    <t>11502(f)</t>
  </si>
  <si>
    <t>11506(f)</t>
  </si>
  <si>
    <t>11507(a)</t>
  </si>
  <si>
    <t>11522(g)</t>
  </si>
  <si>
    <t>11528(a)</t>
  </si>
  <si>
    <t>11529(d)(2)</t>
  </si>
  <si>
    <t>11529(j)(1)</t>
  </si>
  <si>
    <t xml:space="preserve">13001(e)(1)  </t>
  </si>
  <si>
    <t>13002(o)</t>
  </si>
  <si>
    <t>Strategic Innovation for Revenue Collection (Set-aside) (§13001)</t>
  </si>
  <si>
    <t>National Motor Vehicle Per-Mile User Fee Pilot (Set-aside) (§13002)</t>
  </si>
  <si>
    <t>TOTAL:  Reduction of Truck Emissions at Port Facilities (§11402)</t>
  </si>
  <si>
    <t>Reduction of Truck Emissions at Port Facilities (§11402)</t>
  </si>
  <si>
    <t>Prioritization Process Pilot Program (§11204)</t>
  </si>
  <si>
    <t>TOTAL:  Reconnecting Communities Pilot Program (§11509)</t>
  </si>
  <si>
    <t>Reconnecting Communities Pilot Program (§11509)</t>
  </si>
  <si>
    <t>Planning Grants (Set-aside) (§11509(c))</t>
  </si>
  <si>
    <t>Capital Construction Grants (Set-aside) (§11509(d))</t>
  </si>
  <si>
    <t>Transportation Access Pilot Program (§13010) (from DOT Admin funds)</t>
  </si>
  <si>
    <t>13010(l)</t>
  </si>
  <si>
    <t>13006(a)(3)(C)(iii)</t>
  </si>
  <si>
    <t>13006(a)(3)(D)</t>
  </si>
  <si>
    <t>13006(b)(9)</t>
  </si>
  <si>
    <t>13004(d)</t>
  </si>
  <si>
    <t>13005(d)</t>
  </si>
  <si>
    <t>11102(a)</t>
  </si>
  <si>
    <t>11102(b)(14)</t>
  </si>
  <si>
    <t>State Incentives Pilot Program (Set-aside) (23 USC 117(q)(4))</t>
  </si>
  <si>
    <r>
      <t xml:space="preserve">Bridge Replacement, Rehabilitation, Preservation, Protection, and Construction Program </t>
    </r>
    <r>
      <rPr>
        <b/>
        <sz val="10"/>
        <color rgb="FFC00000"/>
        <rFont val="Arial"/>
        <family val="2"/>
      </rPr>
      <t>GF</t>
    </r>
  </si>
  <si>
    <r>
      <t xml:space="preserve">Tribal Transportation Facility Bridges (Set aside) (23 USC 202(d)) </t>
    </r>
    <r>
      <rPr>
        <b/>
        <sz val="10"/>
        <color rgb="FFC00000"/>
        <rFont val="Arial"/>
        <family val="2"/>
      </rPr>
      <t>GF</t>
    </r>
  </si>
  <si>
    <r>
      <t xml:space="preserve">National Electric Vehicle Formula Program </t>
    </r>
    <r>
      <rPr>
        <b/>
        <sz val="10"/>
        <color rgb="FFC00000"/>
        <rFont val="Arial"/>
        <family val="2"/>
      </rPr>
      <t>GF</t>
    </r>
  </si>
  <si>
    <r>
      <t xml:space="preserve">Joint Office of Energy and Transportation (non-add) </t>
    </r>
    <r>
      <rPr>
        <b/>
        <sz val="10"/>
        <color rgb="FFC00000"/>
        <rFont val="Arial"/>
        <family val="2"/>
      </rPr>
      <t>GF</t>
    </r>
  </si>
  <si>
    <r>
      <t xml:space="preserve">Grants to States or localities that require additional assistance to strategically deploy electric vehicle charging infrastructure (Set aside) </t>
    </r>
    <r>
      <rPr>
        <b/>
        <sz val="10"/>
        <color rgb="FFC00000"/>
        <rFont val="Arial"/>
        <family val="2"/>
      </rPr>
      <t>GF</t>
    </r>
  </si>
  <si>
    <r>
      <t xml:space="preserve">Nationally Significant Freight &amp; Highway Projects (23 USC 117) </t>
    </r>
    <r>
      <rPr>
        <b/>
        <sz val="10"/>
        <color rgb="FFC00000"/>
        <rFont val="Arial"/>
        <family val="2"/>
      </rPr>
      <t>GF</t>
    </r>
    <r>
      <rPr>
        <sz val="10"/>
        <color rgb="FFC0000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STA</t>
    </r>
  </si>
  <si>
    <r>
      <t xml:space="preserve">Nationally Significant Freight &amp; Highway Projects (23 USC 117) </t>
    </r>
    <r>
      <rPr>
        <b/>
        <sz val="10"/>
        <color rgb="FFC00000"/>
        <rFont val="Arial"/>
        <family val="2"/>
      </rPr>
      <t>GF</t>
    </r>
  </si>
  <si>
    <r>
      <t xml:space="preserve">Bridge Investment Program (23 USC 124) </t>
    </r>
    <r>
      <rPr>
        <b/>
        <sz val="10"/>
        <color rgb="FFC00000"/>
        <rFont val="Arial"/>
        <family val="2"/>
      </rPr>
      <t>GF</t>
    </r>
  </si>
  <si>
    <r>
      <t xml:space="preserve">Tribal Transportation Facility Bridge (Set-aside) (23 USC 202(d)) </t>
    </r>
    <r>
      <rPr>
        <b/>
        <sz val="10"/>
        <color rgb="FFC00000"/>
        <rFont val="Arial"/>
        <family val="2"/>
      </rPr>
      <t>GF</t>
    </r>
  </si>
  <si>
    <r>
      <t xml:space="preserve">Grants for Planning, Feasibility Analysis, and Revenue Forecasting  (Set-aside) </t>
    </r>
    <r>
      <rPr>
        <b/>
        <sz val="10"/>
        <color rgb="FFC00000"/>
        <rFont val="Arial"/>
        <family val="2"/>
      </rPr>
      <t>GF</t>
    </r>
  </si>
  <si>
    <r>
      <t xml:space="preserve">Reduction of Truck Emissions at Port Facilities (§11402) </t>
    </r>
    <r>
      <rPr>
        <b/>
        <sz val="10"/>
        <color rgb="FFC00000"/>
        <rFont val="Arial"/>
        <family val="2"/>
      </rPr>
      <t>GF</t>
    </r>
  </si>
  <si>
    <r>
      <t>Bridge Investment Program</t>
    </r>
    <r>
      <rPr>
        <sz val="10"/>
        <rFont val="Arial"/>
        <family val="2"/>
      </rPr>
      <t xml:space="preserve">  (23 USC 124)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GF STA</t>
    </r>
  </si>
  <si>
    <r>
      <t xml:space="preserve">Nationally Significant Federal Lands and Tribal Projects (FAST Act §1123) </t>
    </r>
    <r>
      <rPr>
        <b/>
        <sz val="10"/>
        <color rgb="FFC00000"/>
        <rFont val="Arial"/>
        <family val="2"/>
      </rPr>
      <t>GF STA</t>
    </r>
  </si>
  <si>
    <r>
      <t xml:space="preserve">Healthy Streets Program (§11406) </t>
    </r>
    <r>
      <rPr>
        <b/>
        <sz val="10"/>
        <color rgb="FFC00000"/>
        <rFont val="Arial"/>
        <family val="2"/>
      </rPr>
      <t>GF STA</t>
    </r>
  </si>
  <si>
    <r>
      <t xml:space="preserve">Transportation Resilience and Adaptation Centers of Excellence (23 USC 520) </t>
    </r>
    <r>
      <rPr>
        <b/>
        <sz val="10"/>
        <color rgb="FFC00000"/>
        <rFont val="Arial"/>
        <family val="2"/>
      </rPr>
      <t>GF STA</t>
    </r>
  </si>
  <si>
    <r>
      <t xml:space="preserve">Open Challenge and Research Proposal Pilot Program (§13006(e)) </t>
    </r>
    <r>
      <rPr>
        <b/>
        <sz val="10"/>
        <color rgb="FFC00000"/>
        <rFont val="Arial"/>
        <family val="2"/>
      </rPr>
      <t>GF STA</t>
    </r>
  </si>
  <si>
    <r>
      <t xml:space="preserve">University Transportation Centers Program (49 USC 5505) </t>
    </r>
    <r>
      <rPr>
        <b/>
        <sz val="10"/>
        <color rgb="FFC00000"/>
        <rFont val="Arial"/>
        <family val="2"/>
      </rPr>
      <t>GF</t>
    </r>
  </si>
  <si>
    <r>
      <t xml:space="preserve">Reconnecting Communities Pilot Program (§11509) </t>
    </r>
    <r>
      <rPr>
        <b/>
        <sz val="10"/>
        <color rgb="FFC00000"/>
        <rFont val="Arial"/>
        <family val="2"/>
      </rPr>
      <t>GF</t>
    </r>
  </si>
  <si>
    <r>
      <t xml:space="preserve">Planning Grants (Set-aside) (§11509(c)) </t>
    </r>
    <r>
      <rPr>
        <b/>
        <sz val="10"/>
        <color rgb="FFC00000"/>
        <rFont val="Arial"/>
        <family val="2"/>
      </rPr>
      <t>GF</t>
    </r>
  </si>
  <si>
    <r>
      <t xml:space="preserve">Capital Construction Grants (Set-aside) (§11509(d)) </t>
    </r>
    <r>
      <rPr>
        <b/>
        <sz val="10"/>
        <color rgb="FFC00000"/>
        <rFont val="Arial"/>
        <family val="2"/>
      </rPr>
      <t>GF</t>
    </r>
  </si>
  <si>
    <r>
      <t xml:space="preserve">Construction of Ferry Boats and Ferry Terminal Facilities (23 USC 147) </t>
    </r>
    <r>
      <rPr>
        <b/>
        <sz val="10"/>
        <color rgb="FFC00000"/>
        <rFont val="Arial"/>
        <family val="2"/>
      </rPr>
      <t>GF</t>
    </r>
  </si>
  <si>
    <r>
      <t xml:space="preserve">Tribal High Priority Projects Program (MAP-21 §1123(h))  </t>
    </r>
    <r>
      <rPr>
        <b/>
        <sz val="10"/>
        <color rgb="FFC00000"/>
        <rFont val="Arial"/>
        <family val="2"/>
      </rPr>
      <t>GF STA</t>
    </r>
  </si>
  <si>
    <r>
      <t xml:space="preserve">Appalachian Development Highway System </t>
    </r>
    <r>
      <rPr>
        <b/>
        <sz val="10"/>
        <color rgb="FFC00000"/>
        <rFont val="Arial"/>
        <family val="2"/>
      </rPr>
      <t>GF</t>
    </r>
  </si>
  <si>
    <r>
      <t xml:space="preserve">Stopping Threats on Pedestrians (§11502) 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GF STA</t>
    </r>
  </si>
  <si>
    <r>
      <t xml:space="preserve">Appalachian Regional Commission  </t>
    </r>
    <r>
      <rPr>
        <b/>
        <sz val="10"/>
        <color rgb="FFC00000"/>
        <rFont val="Arial"/>
        <family val="2"/>
      </rPr>
      <t>GF STA</t>
    </r>
  </si>
  <si>
    <r>
      <t xml:space="preserve">Denali Access System Program  </t>
    </r>
    <r>
      <rPr>
        <b/>
        <sz val="10"/>
        <color rgb="FFC00000"/>
        <rFont val="Arial"/>
        <family val="2"/>
      </rPr>
      <t>GF STA</t>
    </r>
  </si>
  <si>
    <r>
      <t>Invasive Plant Elimination Program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GF STA</t>
    </r>
  </si>
  <si>
    <r>
      <t xml:space="preserve">Active Transportation Infrastructure Investment Program </t>
    </r>
    <r>
      <rPr>
        <b/>
        <sz val="10"/>
        <color rgb="FFC00000"/>
        <rFont val="Arial"/>
        <family val="2"/>
      </rPr>
      <t>GF STA</t>
    </r>
  </si>
  <si>
    <r>
      <t>Pollinator-Friendly Practices on Roadsides and Highway Rights-of-Way Program (23 USC 332(l)(1))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C00000"/>
        <rFont val="Arial"/>
        <family val="2"/>
      </rPr>
      <t>GF STA</t>
    </r>
  </si>
  <si>
    <r>
      <t xml:space="preserve">Data Integration Pilot Program  </t>
    </r>
    <r>
      <rPr>
        <b/>
        <sz val="10"/>
        <color rgb="FFC00000"/>
        <rFont val="Arial"/>
        <family val="2"/>
      </rPr>
      <t>GF STA</t>
    </r>
  </si>
  <si>
    <r>
      <t xml:space="preserve">Emerging Technology Research Pilot Program  </t>
    </r>
    <r>
      <rPr>
        <b/>
        <sz val="10"/>
        <color rgb="FFC00000"/>
        <rFont val="Arial"/>
        <family val="2"/>
      </rPr>
      <t>GF STA</t>
    </r>
  </si>
  <si>
    <r>
      <t xml:space="preserve">Bureau of Indian Affairs Road Maintenance Program </t>
    </r>
    <r>
      <rPr>
        <b/>
        <sz val="10"/>
        <color rgb="FFC00000"/>
        <rFont val="Arial"/>
        <family val="2"/>
      </rPr>
      <t>GF STA</t>
    </r>
  </si>
  <si>
    <t>HIGHWAY AUTHORIZATIONS UNDER THE INFRASTRUCTURE INVESTMENT AND JOBS ACT (PUBLIC LAW 117-58)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</si>
</sst>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&quot;[&quot;#,##0&quot;]&quot;"/>
    <numFmt numFmtId="166" formatCode="[$-409]d\-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165" fontId="2" fillId="0" borderId="0" xfId="0" applyNumberFormat="1" applyFont="1" applyFill="1" applyProtection="1">
      <protection locked="0"/>
    </xf>
    <xf numFmtId="165" fontId="2" fillId="0" borderId="0" xfId="0" applyNumberFormat="1" applyFont="1" applyFill="1" applyAlignment="1" applyProtection="1">
      <alignment vertical="top"/>
      <protection locked="0"/>
    </xf>
    <xf numFmtId="0" fontId="4" fillId="0" borderId="0" xfId="0" applyFont="1" applyFill="1"/>
    <xf numFmtId="164" fontId="4" fillId="0" borderId="0" xfId="1" applyNumberFormat="1" applyFont="1" applyFill="1"/>
    <xf numFmtId="0" fontId="4" fillId="0" borderId="0" xfId="0" applyFont="1" applyFill="1" applyAlignment="1">
      <alignment vertical="top"/>
    </xf>
    <xf numFmtId="164" fontId="4" fillId="0" borderId="0" xfId="0" applyNumberFormat="1" applyFont="1" applyFill="1"/>
    <xf numFmtId="0" fontId="8" fillId="0" borderId="1" xfId="0" applyFont="1" applyFill="1" applyBorder="1" applyAlignment="1" applyProtection="1">
      <alignment horizontal="center"/>
    </xf>
    <xf numFmtId="0" fontId="5" fillId="0" borderId="0" xfId="0" applyFont="1" applyFill="1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 applyProtection="1">
      <alignment horizontal="right"/>
    </xf>
    <xf numFmtId="164" fontId="5" fillId="0" borderId="0" xfId="1" applyNumberFormat="1" applyFont="1" applyFill="1"/>
    <xf numFmtId="164" fontId="7" fillId="0" borderId="0" xfId="1" applyNumberFormat="1" applyFont="1" applyFill="1"/>
    <xf numFmtId="0" fontId="7" fillId="0" borderId="0" xfId="0" applyFont="1" applyFill="1"/>
    <xf numFmtId="164" fontId="7" fillId="0" borderId="0" xfId="0" applyNumberFormat="1" applyFont="1" applyFill="1"/>
    <xf numFmtId="0" fontId="2" fillId="0" borderId="0" xfId="0" applyFont="1" applyFill="1"/>
    <xf numFmtId="0" fontId="4" fillId="0" borderId="0" xfId="0" applyFont="1" applyFill="1" applyAlignment="1">
      <alignment horizontal="left" vertical="top" wrapText="1" indent="2"/>
    </xf>
    <xf numFmtId="0" fontId="4" fillId="0" borderId="0" xfId="0" applyFont="1" applyFill="1" applyAlignment="1">
      <alignment vertical="top" wrapText="1"/>
    </xf>
    <xf numFmtId="164" fontId="5" fillId="0" borderId="0" xfId="0" applyNumberFormat="1" applyFont="1" applyFill="1"/>
    <xf numFmtId="0" fontId="6" fillId="0" borderId="0" xfId="0" applyFont="1" applyFill="1"/>
    <xf numFmtId="14" fontId="4" fillId="0" borderId="0" xfId="0" applyNumberFormat="1" applyFont="1" applyFill="1"/>
    <xf numFmtId="166" fontId="5" fillId="0" borderId="0" xfId="0" applyNumberFormat="1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65" fontId="4" fillId="0" borderId="0" xfId="0" applyNumberFormat="1" applyFont="1" applyFill="1"/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3" fontId="3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8"/>
  <sheetViews>
    <sheetView tabSelected="1" view="pageBreakPreview" zoomScale="60" zoomScaleNormal="100" workbookViewId="0">
      <selection activeCell="C4" sqref="C4"/>
    </sheetView>
  </sheetViews>
  <sheetFormatPr defaultColWidth="9.08984375" defaultRowHeight="12.5" x14ac:dyDescent="0.25"/>
  <cols>
    <col min="1" max="1" width="9.90625" style="3" customWidth="1"/>
    <col min="2" max="2" width="18" style="3" customWidth="1"/>
    <col min="3" max="3" width="121.54296875" style="3" bestFit="1" customWidth="1"/>
    <col min="4" max="4" width="1.6328125" style="3" customWidth="1"/>
    <col min="5" max="5" width="18.08984375" style="3" customWidth="1"/>
    <col min="6" max="6" width="1.6328125" style="3" customWidth="1"/>
    <col min="7" max="7" width="20.36328125" style="3" customWidth="1"/>
    <col min="8" max="8" width="1.453125" style="3" customWidth="1"/>
    <col min="9" max="9" width="18.90625" style="3" customWidth="1"/>
    <col min="10" max="10" width="1.453125" style="3" customWidth="1"/>
    <col min="11" max="11" width="20.36328125" style="3" customWidth="1"/>
    <col min="12" max="12" width="1.54296875" style="3" customWidth="1"/>
    <col min="13" max="13" width="20.36328125" style="3" customWidth="1"/>
    <col min="14" max="14" width="1.54296875" style="3" customWidth="1"/>
    <col min="15" max="17" width="20.36328125" style="3" customWidth="1"/>
    <col min="18" max="18" width="1.6328125" style="3" customWidth="1"/>
    <col min="19" max="19" width="20" style="3" customWidth="1"/>
    <col min="20" max="20" width="1.6328125" style="3" customWidth="1"/>
    <col min="21" max="21" width="18.08984375" style="3" customWidth="1"/>
    <col min="22" max="22" width="4.453125" style="3" customWidth="1"/>
    <col min="23" max="23" width="14.6328125" style="3" bestFit="1" customWidth="1"/>
    <col min="24" max="24" width="6.54296875" style="3" customWidth="1"/>
    <col min="25" max="25" width="11" style="3" bestFit="1" customWidth="1"/>
    <col min="26" max="16384" width="9.08984375" style="3"/>
  </cols>
  <sheetData>
    <row r="1" spans="1:25" ht="13" x14ac:dyDescent="0.3">
      <c r="A1" s="8"/>
      <c r="B1" s="22"/>
      <c r="U1" s="23"/>
      <c r="Y1" s="24"/>
    </row>
    <row r="2" spans="1:25" ht="15.5" x14ac:dyDescent="0.35">
      <c r="A2" s="8"/>
      <c r="B2" s="36" t="s">
        <v>210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3" spans="1:25" ht="13" x14ac:dyDescent="0.3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S3" s="25"/>
      <c r="T3" s="25"/>
      <c r="U3" s="25"/>
    </row>
    <row r="4" spans="1:25" ht="24" customHeight="1" x14ac:dyDescent="0.3">
      <c r="E4" s="6"/>
      <c r="G4" s="6"/>
      <c r="I4" s="6"/>
      <c r="K4" s="6"/>
      <c r="M4" s="6"/>
      <c r="O4" s="35"/>
      <c r="P4" s="35"/>
      <c r="Q4" s="26"/>
      <c r="R4" s="26"/>
      <c r="S4" s="6"/>
      <c r="U4" s="6"/>
    </row>
    <row r="5" spans="1:25" ht="52" x14ac:dyDescent="0.3">
      <c r="B5" s="16" t="s">
        <v>79</v>
      </c>
      <c r="C5" s="8"/>
      <c r="D5" s="8"/>
      <c r="E5" s="7" t="s">
        <v>28</v>
      </c>
      <c r="F5" s="8"/>
      <c r="G5" s="7" t="s">
        <v>29</v>
      </c>
      <c r="H5" s="8"/>
      <c r="I5" s="7" t="s">
        <v>30</v>
      </c>
      <c r="J5" s="8"/>
      <c r="K5" s="7" t="s">
        <v>31</v>
      </c>
      <c r="L5" s="8"/>
      <c r="M5" s="7" t="s">
        <v>54</v>
      </c>
      <c r="N5" s="8"/>
      <c r="O5" s="27" t="s">
        <v>99</v>
      </c>
      <c r="P5" s="27" t="s">
        <v>100</v>
      </c>
      <c r="Q5" s="27" t="s">
        <v>96</v>
      </c>
      <c r="R5" s="28"/>
      <c r="S5" s="7" t="s">
        <v>101</v>
      </c>
      <c r="T5" s="7"/>
      <c r="U5" s="7" t="s">
        <v>3</v>
      </c>
      <c r="W5" s="7" t="s">
        <v>32</v>
      </c>
      <c r="X5" s="7"/>
    </row>
    <row r="6" spans="1:25" ht="13" x14ac:dyDescent="0.3">
      <c r="B6" s="8" t="s">
        <v>0</v>
      </c>
      <c r="C6" s="8" t="s">
        <v>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S6" s="8"/>
      <c r="T6" s="8"/>
      <c r="U6" s="8"/>
    </row>
    <row r="7" spans="1:25" ht="13" x14ac:dyDescent="0.3">
      <c r="B7" s="3" t="s">
        <v>104</v>
      </c>
      <c r="C7" s="3" t="s">
        <v>2</v>
      </c>
      <c r="E7" s="14">
        <f>E8+E9+E11+E13+E12+E14+E16+E15+E17+E18</f>
        <v>52488065375</v>
      </c>
      <c r="G7" s="14">
        <f>G8+G9+G11+G13+G12+G14+G16+G15+G17+G18</f>
        <v>53537826683</v>
      </c>
      <c r="I7" s="14">
        <f>I8+I9+I11+I13+I12+I14+I16+I15+I17+I18</f>
        <v>54608583217</v>
      </c>
      <c r="K7" s="14">
        <f>K8+K9+K11+K13+K12+K14+K16+K15+K17+K18</f>
        <v>55700754881</v>
      </c>
      <c r="M7" s="14">
        <f>M8+M9+M11+M13+M12+M14+M16+M15+M17+M18</f>
        <v>56814769844</v>
      </c>
      <c r="O7" s="21">
        <f t="shared" ref="O7:O18" si="0">S7</f>
        <v>273150000000</v>
      </c>
      <c r="P7" s="6">
        <v>0</v>
      </c>
      <c r="Q7" s="6">
        <v>0</v>
      </c>
      <c r="R7" s="6"/>
      <c r="S7" s="21">
        <f>+E7+G7+I7+K7+M7</f>
        <v>273150000000</v>
      </c>
      <c r="T7" s="6"/>
      <c r="U7" s="14">
        <f>+S7/5</f>
        <v>54630000000</v>
      </c>
      <c r="W7" s="3" t="s">
        <v>34</v>
      </c>
      <c r="X7" s="3" t="s">
        <v>33</v>
      </c>
    </row>
    <row r="8" spans="1:25" x14ac:dyDescent="0.25">
      <c r="C8" s="10" t="s">
        <v>45</v>
      </c>
      <c r="E8" s="1">
        <v>28439442345</v>
      </c>
      <c r="F8" s="1"/>
      <c r="G8" s="1">
        <v>29008231188</v>
      </c>
      <c r="H8" s="1"/>
      <c r="I8" s="1">
        <v>29588395810</v>
      </c>
      <c r="J8" s="1"/>
      <c r="K8" s="1">
        <v>30180163727</v>
      </c>
      <c r="L8" s="1"/>
      <c r="M8" s="1">
        <v>30783766930</v>
      </c>
      <c r="N8" s="1"/>
      <c r="O8" s="29">
        <f t="shared" si="0"/>
        <v>148000000000</v>
      </c>
      <c r="P8" s="6">
        <v>0</v>
      </c>
      <c r="Q8" s="6">
        <v>0</v>
      </c>
      <c r="R8" s="6"/>
      <c r="S8" s="1">
        <f t="shared" ref="S8:S37" si="1">+E8+G8+I8+K8+M8</f>
        <v>148000000000</v>
      </c>
      <c r="T8" s="1"/>
      <c r="U8" s="1">
        <f>+S8/5</f>
        <v>29600000000</v>
      </c>
    </row>
    <row r="9" spans="1:25" x14ac:dyDescent="0.25">
      <c r="C9" s="10" t="s">
        <v>46</v>
      </c>
      <c r="E9" s="1">
        <v>13835404382</v>
      </c>
      <c r="F9" s="1"/>
      <c r="G9" s="1">
        <v>14112112470</v>
      </c>
      <c r="H9" s="1"/>
      <c r="I9" s="1">
        <v>14394354721</v>
      </c>
      <c r="J9" s="1"/>
      <c r="K9" s="1">
        <v>14682241816</v>
      </c>
      <c r="L9" s="1"/>
      <c r="M9" s="1">
        <v>14975886619</v>
      </c>
      <c r="N9" s="1"/>
      <c r="O9" s="29">
        <f t="shared" si="0"/>
        <v>72000000008</v>
      </c>
      <c r="P9" s="6">
        <v>0</v>
      </c>
      <c r="Q9" s="6">
        <v>0</v>
      </c>
      <c r="R9" s="6"/>
      <c r="S9" s="1">
        <f t="shared" si="1"/>
        <v>72000000008</v>
      </c>
      <c r="T9" s="1"/>
      <c r="U9" s="1">
        <f>+S9/5</f>
        <v>14400000001.6</v>
      </c>
    </row>
    <row r="10" spans="1:25" x14ac:dyDescent="0.25">
      <c r="B10" s="30"/>
      <c r="C10" s="11" t="s">
        <v>62</v>
      </c>
      <c r="D10" s="1"/>
      <c r="E10" s="1">
        <f>ROUND(0.1*E9,0)</f>
        <v>1383540438</v>
      </c>
      <c r="F10" s="1"/>
      <c r="G10" s="1">
        <f>ROUND(0.1*G9,0)</f>
        <v>1411211247</v>
      </c>
      <c r="H10" s="1"/>
      <c r="I10" s="1">
        <f>ROUND(0.1*I9,0)</f>
        <v>1439435472</v>
      </c>
      <c r="J10" s="1"/>
      <c r="K10" s="1">
        <f>ROUND(0.1*K9,0)</f>
        <v>1468224182</v>
      </c>
      <c r="L10" s="1"/>
      <c r="M10" s="1">
        <f>ROUND(0.1*M9,0)</f>
        <v>1497588662</v>
      </c>
      <c r="N10" s="1"/>
      <c r="O10" s="29">
        <f t="shared" si="0"/>
        <v>7200000001</v>
      </c>
      <c r="P10" s="6">
        <v>0</v>
      </c>
      <c r="Q10" s="6">
        <v>0</v>
      </c>
      <c r="R10" s="6"/>
      <c r="S10" s="1">
        <f t="shared" ref="S10" si="2">+E10+G10+I10+K10+M10</f>
        <v>7200000001</v>
      </c>
      <c r="T10" s="1"/>
      <c r="U10" s="1">
        <f>+S10/5</f>
        <v>1440000000.2</v>
      </c>
    </row>
    <row r="11" spans="1:25" x14ac:dyDescent="0.25">
      <c r="C11" s="10" t="s">
        <v>52</v>
      </c>
      <c r="E11" s="1">
        <v>2979761019</v>
      </c>
      <c r="F11" s="1"/>
      <c r="G11" s="1">
        <v>3044326241</v>
      </c>
      <c r="H11" s="1"/>
      <c r="I11" s="1">
        <v>3110182769</v>
      </c>
      <c r="J11" s="1"/>
      <c r="K11" s="1">
        <v>3177356425</v>
      </c>
      <c r="L11" s="1"/>
      <c r="M11" s="1">
        <v>3245873542</v>
      </c>
      <c r="N11" s="1"/>
      <c r="O11" s="29">
        <f t="shared" si="0"/>
        <v>15557499996</v>
      </c>
      <c r="P11" s="6">
        <v>0</v>
      </c>
      <c r="Q11" s="6">
        <v>0</v>
      </c>
      <c r="R11" s="6"/>
      <c r="S11" s="1">
        <f t="shared" si="1"/>
        <v>15557499996</v>
      </c>
      <c r="T11" s="1"/>
      <c r="U11" s="1">
        <f t="shared" ref="U11:U52" si="3">+S11/5</f>
        <v>3111499999.1999998</v>
      </c>
    </row>
    <row r="12" spans="1:25" s="5" customFormat="1" x14ac:dyDescent="0.25">
      <c r="B12" s="34">
        <v>11124</v>
      </c>
      <c r="C12" s="10" t="s">
        <v>57</v>
      </c>
      <c r="E12" s="2">
        <v>3500000</v>
      </c>
      <c r="F12" s="2"/>
      <c r="G12" s="2">
        <v>3500000</v>
      </c>
      <c r="H12" s="2"/>
      <c r="I12" s="2">
        <v>3500000</v>
      </c>
      <c r="J12" s="2"/>
      <c r="K12" s="2">
        <v>3500000</v>
      </c>
      <c r="L12" s="2"/>
      <c r="M12" s="2">
        <v>3500000</v>
      </c>
      <c r="N12" s="2"/>
      <c r="O12" s="29">
        <f t="shared" si="0"/>
        <v>17500000</v>
      </c>
      <c r="P12" s="6">
        <v>0</v>
      </c>
      <c r="Q12" s="6">
        <v>0</v>
      </c>
      <c r="R12" s="6"/>
      <c r="S12" s="2">
        <f t="shared" ref="S12" si="4">+E12+G12+I12+K12+M12</f>
        <v>17500000</v>
      </c>
      <c r="T12" s="2"/>
      <c r="U12" s="2">
        <f t="shared" ref="U12" si="5">+S12/5</f>
        <v>3500000</v>
      </c>
      <c r="X12" s="3"/>
    </row>
    <row r="13" spans="1:25" x14ac:dyDescent="0.25">
      <c r="B13" s="3" t="s">
        <v>141</v>
      </c>
      <c r="C13" s="10" t="s">
        <v>53</v>
      </c>
      <c r="E13" s="1">
        <v>245000000</v>
      </c>
      <c r="F13" s="1"/>
      <c r="G13" s="1">
        <v>245000000</v>
      </c>
      <c r="H13" s="1"/>
      <c r="I13" s="1">
        <v>245000000</v>
      </c>
      <c r="J13" s="1"/>
      <c r="K13" s="1">
        <v>245000000</v>
      </c>
      <c r="L13" s="1"/>
      <c r="M13" s="1">
        <v>245000000</v>
      </c>
      <c r="N13" s="1"/>
      <c r="O13" s="29">
        <f t="shared" si="0"/>
        <v>1225000000</v>
      </c>
      <c r="P13" s="6">
        <v>0</v>
      </c>
      <c r="Q13" s="6">
        <v>0</v>
      </c>
      <c r="R13" s="6"/>
      <c r="S13" s="1">
        <f t="shared" ref="S13" si="6">+E13+G13+I13+K13+M13</f>
        <v>1225000000</v>
      </c>
      <c r="T13" s="1"/>
      <c r="U13" s="1">
        <f t="shared" si="3"/>
        <v>245000000</v>
      </c>
    </row>
    <row r="14" spans="1:25" x14ac:dyDescent="0.25">
      <c r="C14" s="10" t="s">
        <v>13</v>
      </c>
      <c r="E14" s="1">
        <v>2536490803</v>
      </c>
      <c r="F14" s="1"/>
      <c r="G14" s="1">
        <v>2587220620</v>
      </c>
      <c r="H14" s="1"/>
      <c r="I14" s="1">
        <v>2638965032</v>
      </c>
      <c r="J14" s="1"/>
      <c r="K14" s="1">
        <v>2691744332</v>
      </c>
      <c r="L14" s="1"/>
      <c r="M14" s="1">
        <v>2745579213</v>
      </c>
      <c r="N14" s="1"/>
      <c r="O14" s="29">
        <f t="shared" si="0"/>
        <v>13200000000</v>
      </c>
      <c r="P14" s="6">
        <v>0</v>
      </c>
      <c r="Q14" s="6">
        <v>0</v>
      </c>
      <c r="R14" s="6"/>
      <c r="S14" s="1">
        <f t="shared" si="1"/>
        <v>13200000000</v>
      </c>
      <c r="T14" s="1"/>
      <c r="U14" s="1">
        <f t="shared" si="3"/>
        <v>2640000000</v>
      </c>
    </row>
    <row r="15" spans="1:25" x14ac:dyDescent="0.25">
      <c r="C15" s="10" t="s">
        <v>14</v>
      </c>
      <c r="E15" s="1">
        <v>438121139</v>
      </c>
      <c r="F15" s="1"/>
      <c r="G15" s="1">
        <v>446883562</v>
      </c>
      <c r="H15" s="1"/>
      <c r="I15" s="1">
        <v>455821233</v>
      </c>
      <c r="J15" s="1"/>
      <c r="K15" s="1">
        <v>464937657</v>
      </c>
      <c r="L15" s="1"/>
      <c r="M15" s="1">
        <v>474236409</v>
      </c>
      <c r="N15" s="1"/>
      <c r="O15" s="29">
        <f t="shared" si="0"/>
        <v>2280000000</v>
      </c>
      <c r="P15" s="6">
        <v>0</v>
      </c>
      <c r="Q15" s="6">
        <v>0</v>
      </c>
      <c r="R15" s="6"/>
      <c r="S15" s="1">
        <f>+E15+G15+I15+K15+M15</f>
        <v>2280000000</v>
      </c>
      <c r="T15" s="1"/>
      <c r="U15" s="1">
        <f t="shared" ref="U15" si="7">+S15/5</f>
        <v>456000000</v>
      </c>
    </row>
    <row r="16" spans="1:25" x14ac:dyDescent="0.25">
      <c r="C16" s="10" t="s">
        <v>83</v>
      </c>
      <c r="E16" s="1">
        <v>1373932519</v>
      </c>
      <c r="F16" s="1"/>
      <c r="G16" s="1">
        <v>1401411169</v>
      </c>
      <c r="H16" s="1"/>
      <c r="I16" s="1">
        <v>1429439392</v>
      </c>
      <c r="J16" s="1"/>
      <c r="K16" s="1">
        <v>1458028180</v>
      </c>
      <c r="L16" s="1"/>
      <c r="M16" s="1">
        <v>1487188740</v>
      </c>
      <c r="N16" s="1"/>
      <c r="O16" s="29">
        <f t="shared" si="0"/>
        <v>7150000000</v>
      </c>
      <c r="P16" s="6">
        <v>0</v>
      </c>
      <c r="Q16" s="6">
        <v>0</v>
      </c>
      <c r="R16" s="6"/>
      <c r="S16" s="1">
        <f>+E16+G16+I16+K16+M16</f>
        <v>7150000000</v>
      </c>
      <c r="T16" s="1"/>
      <c r="U16" s="1">
        <f t="shared" si="3"/>
        <v>1430000000</v>
      </c>
    </row>
    <row r="17" spans="2:24" x14ac:dyDescent="0.25">
      <c r="C17" s="10" t="s">
        <v>56</v>
      </c>
      <c r="E17" s="1">
        <v>1233656891</v>
      </c>
      <c r="F17" s="1"/>
      <c r="G17" s="1">
        <v>1258330028</v>
      </c>
      <c r="H17" s="1"/>
      <c r="I17" s="1">
        <v>1283496627</v>
      </c>
      <c r="J17" s="1"/>
      <c r="K17" s="1">
        <v>1309166561</v>
      </c>
      <c r="L17" s="1"/>
      <c r="M17" s="1">
        <v>1335349891</v>
      </c>
      <c r="N17" s="1"/>
      <c r="O17" s="29">
        <f t="shared" si="0"/>
        <v>6419999998</v>
      </c>
      <c r="P17" s="6">
        <v>0</v>
      </c>
      <c r="Q17" s="6">
        <v>0</v>
      </c>
      <c r="R17" s="6"/>
      <c r="S17" s="1">
        <f>+E17+G17+I17+K17+M17</f>
        <v>6419999998</v>
      </c>
      <c r="T17" s="1"/>
      <c r="U17" s="1">
        <f t="shared" ref="U17" si="8">+S17/5</f>
        <v>1283999999.5999999</v>
      </c>
    </row>
    <row r="18" spans="2:24" x14ac:dyDescent="0.25">
      <c r="C18" s="10" t="s">
        <v>55</v>
      </c>
      <c r="E18" s="1">
        <v>1402756277</v>
      </c>
      <c r="F18" s="1"/>
      <c r="G18" s="1">
        <v>1430811405</v>
      </c>
      <c r="H18" s="1"/>
      <c r="I18" s="1">
        <v>1459427633</v>
      </c>
      <c r="J18" s="1"/>
      <c r="K18" s="1">
        <v>1488616183</v>
      </c>
      <c r="L18" s="1"/>
      <c r="M18" s="1">
        <v>1518388500</v>
      </c>
      <c r="N18" s="1"/>
      <c r="O18" s="29">
        <f t="shared" si="0"/>
        <v>7299999998</v>
      </c>
      <c r="P18" s="6">
        <v>0</v>
      </c>
      <c r="Q18" s="6">
        <v>0</v>
      </c>
      <c r="R18" s="6"/>
      <c r="S18" s="1">
        <f>+E18+G18+I18+K18+M18</f>
        <v>7299999998</v>
      </c>
      <c r="T18" s="1"/>
      <c r="U18" s="1">
        <f t="shared" ref="U18:U22" si="9">+S18/5</f>
        <v>1459999999.5999999</v>
      </c>
    </row>
    <row r="19" spans="2:24" s="5" customFormat="1" x14ac:dyDescent="0.25">
      <c r="C19" s="19"/>
      <c r="E19" s="2"/>
      <c r="F19" s="2"/>
      <c r="G19" s="2"/>
      <c r="H19" s="2"/>
      <c r="I19" s="2"/>
      <c r="J19" s="2"/>
      <c r="K19" s="2"/>
      <c r="L19" s="2"/>
      <c r="M19" s="2"/>
      <c r="N19" s="2"/>
      <c r="S19" s="2"/>
      <c r="T19" s="2"/>
      <c r="U19" s="2"/>
      <c r="X19" s="3"/>
    </row>
    <row r="20" spans="2:24" s="5" customFormat="1" ht="13" x14ac:dyDescent="0.3">
      <c r="C20" s="3" t="s">
        <v>178</v>
      </c>
      <c r="E20" s="4">
        <v>5500000000</v>
      </c>
      <c r="F20" s="2"/>
      <c r="G20" s="4">
        <v>5500000000</v>
      </c>
      <c r="H20" s="2"/>
      <c r="I20" s="4">
        <v>5500000000</v>
      </c>
      <c r="J20" s="2"/>
      <c r="K20" s="4">
        <v>5500000000</v>
      </c>
      <c r="L20" s="2"/>
      <c r="M20" s="4">
        <v>5500000000</v>
      </c>
      <c r="N20" s="2"/>
      <c r="O20" s="6">
        <v>0</v>
      </c>
      <c r="P20" s="31">
        <f t="shared" ref="P20:P24" si="10">S20</f>
        <v>27500000000</v>
      </c>
      <c r="Q20" s="6">
        <v>0</v>
      </c>
      <c r="R20" s="6"/>
      <c r="S20" s="4">
        <f t="shared" ref="S20:S25" si="11">+E20+G20+I20+K20+M20</f>
        <v>27500000000</v>
      </c>
      <c r="T20" s="2"/>
      <c r="U20" s="4">
        <f t="shared" si="9"/>
        <v>5500000000</v>
      </c>
      <c r="W20" s="5" t="s">
        <v>12</v>
      </c>
      <c r="X20" s="3"/>
    </row>
    <row r="21" spans="2:24" s="5" customFormat="1" ht="13" x14ac:dyDescent="0.3">
      <c r="C21" s="10" t="s">
        <v>179</v>
      </c>
      <c r="E21" s="1">
        <f>ROUND(0.03*E20,0)</f>
        <v>165000000</v>
      </c>
      <c r="F21" s="1"/>
      <c r="G21" s="1">
        <f>ROUND(0.03*G20,0)</f>
        <v>165000000</v>
      </c>
      <c r="H21" s="1"/>
      <c r="I21" s="1">
        <f>ROUND(0.03*I20,0)</f>
        <v>165000000</v>
      </c>
      <c r="J21" s="1"/>
      <c r="K21" s="1">
        <f>ROUND(0.03*K20,0)</f>
        <v>165000000</v>
      </c>
      <c r="L21" s="1"/>
      <c r="M21" s="1">
        <f>ROUND(0.03*M20,0)</f>
        <v>165000000</v>
      </c>
      <c r="N21" s="1"/>
      <c r="O21" s="6">
        <v>0</v>
      </c>
      <c r="P21" s="29">
        <f t="shared" si="10"/>
        <v>825000000</v>
      </c>
      <c r="Q21" s="6"/>
      <c r="R21" s="6"/>
      <c r="S21" s="1">
        <f t="shared" si="11"/>
        <v>825000000</v>
      </c>
      <c r="T21" s="1"/>
      <c r="U21" s="1">
        <f t="shared" ref="U21" si="12">+S21/5</f>
        <v>165000000</v>
      </c>
      <c r="X21" s="3"/>
    </row>
    <row r="22" spans="2:24" s="5" customFormat="1" ht="13" x14ac:dyDescent="0.3">
      <c r="C22" s="3" t="s">
        <v>180</v>
      </c>
      <c r="E22" s="4">
        <v>1000000000</v>
      </c>
      <c r="F22" s="2"/>
      <c r="G22" s="4">
        <v>1000000000</v>
      </c>
      <c r="H22" s="2"/>
      <c r="I22" s="4">
        <v>1000000000</v>
      </c>
      <c r="J22" s="2"/>
      <c r="K22" s="4">
        <v>1000000000</v>
      </c>
      <c r="L22" s="2"/>
      <c r="M22" s="4">
        <v>1000000000</v>
      </c>
      <c r="N22" s="2"/>
      <c r="O22" s="6">
        <v>0</v>
      </c>
      <c r="P22" s="31">
        <f t="shared" si="10"/>
        <v>5000000000</v>
      </c>
      <c r="Q22" s="6">
        <v>0</v>
      </c>
      <c r="R22" s="6"/>
      <c r="S22" s="4">
        <f t="shared" si="11"/>
        <v>5000000000</v>
      </c>
      <c r="T22" s="2"/>
      <c r="U22" s="4">
        <f t="shared" si="9"/>
        <v>1000000000</v>
      </c>
      <c r="W22" s="5" t="s">
        <v>12</v>
      </c>
      <c r="X22" s="3"/>
    </row>
    <row r="23" spans="2:24" s="5" customFormat="1" ht="13" x14ac:dyDescent="0.3">
      <c r="C23" s="10" t="s">
        <v>181</v>
      </c>
      <c r="E23" s="1">
        <v>300000000</v>
      </c>
      <c r="F23" s="1"/>
      <c r="G23" s="1">
        <v>0</v>
      </c>
      <c r="H23" s="1"/>
      <c r="I23" s="1">
        <v>0</v>
      </c>
      <c r="J23" s="1"/>
      <c r="K23" s="1">
        <v>0</v>
      </c>
      <c r="L23" s="1"/>
      <c r="M23" s="1">
        <v>0</v>
      </c>
      <c r="N23" s="1"/>
      <c r="O23" s="6">
        <v>0</v>
      </c>
      <c r="P23" s="32">
        <f t="shared" si="10"/>
        <v>300000000</v>
      </c>
      <c r="Q23" s="6">
        <v>0</v>
      </c>
      <c r="R23" s="6"/>
      <c r="S23" s="1">
        <f t="shared" si="11"/>
        <v>300000000</v>
      </c>
      <c r="T23" s="2"/>
      <c r="U23" s="1">
        <f t="shared" ref="U23:U24" si="13">+S23/5</f>
        <v>60000000</v>
      </c>
      <c r="X23" s="3"/>
    </row>
    <row r="24" spans="2:24" s="5" customFormat="1" ht="13" x14ac:dyDescent="0.3">
      <c r="C24" s="10" t="s">
        <v>182</v>
      </c>
      <c r="E24" s="1">
        <f>ROUND(0.1*(E22-E23),0)</f>
        <v>70000000</v>
      </c>
      <c r="F24" s="1"/>
      <c r="G24" s="1">
        <f>ROUND(0.1*(G22-G23),0)</f>
        <v>100000000</v>
      </c>
      <c r="H24" s="1"/>
      <c r="I24" s="1">
        <f>ROUND(0.1*(I22-I23),0)</f>
        <v>100000000</v>
      </c>
      <c r="J24" s="1"/>
      <c r="K24" s="1">
        <f>ROUND(0.1*(K22-K23),0)</f>
        <v>100000000</v>
      </c>
      <c r="L24" s="1"/>
      <c r="M24" s="1">
        <f>ROUND(0.1*(M22-M23),0)</f>
        <v>100000000</v>
      </c>
      <c r="N24" s="1"/>
      <c r="O24" s="6">
        <v>0</v>
      </c>
      <c r="P24" s="32">
        <f t="shared" si="10"/>
        <v>470000000</v>
      </c>
      <c r="Q24" s="6">
        <v>0</v>
      </c>
      <c r="R24" s="6"/>
      <c r="S24" s="1">
        <f t="shared" si="11"/>
        <v>470000000</v>
      </c>
      <c r="T24" s="2"/>
      <c r="U24" s="1">
        <f t="shared" si="13"/>
        <v>94000000</v>
      </c>
      <c r="X24" s="3"/>
    </row>
    <row r="25" spans="2:24" x14ac:dyDescent="0.25">
      <c r="B25" s="3" t="s">
        <v>105</v>
      </c>
      <c r="C25" s="12" t="s">
        <v>15</v>
      </c>
      <c r="E25" s="4">
        <v>250000000</v>
      </c>
      <c r="G25" s="4">
        <v>250000000</v>
      </c>
      <c r="I25" s="4">
        <v>250000000</v>
      </c>
      <c r="K25" s="4">
        <v>250000000</v>
      </c>
      <c r="M25" s="4">
        <v>250000000</v>
      </c>
      <c r="O25" s="6">
        <f>S25</f>
        <v>1250000000</v>
      </c>
      <c r="P25" s="6">
        <v>0</v>
      </c>
      <c r="Q25" s="6">
        <v>0</v>
      </c>
      <c r="R25" s="6"/>
      <c r="S25" s="6">
        <f t="shared" si="11"/>
        <v>1250000000</v>
      </c>
      <c r="T25" s="6"/>
      <c r="U25" s="4">
        <f t="shared" si="3"/>
        <v>250000000</v>
      </c>
      <c r="W25" s="3" t="s">
        <v>34</v>
      </c>
      <c r="X25" s="3" t="s">
        <v>33</v>
      </c>
    </row>
    <row r="26" spans="2:24" x14ac:dyDescent="0.25">
      <c r="B26" s="3" t="s">
        <v>106</v>
      </c>
      <c r="C26" s="12" t="s">
        <v>4</v>
      </c>
      <c r="E26" s="4"/>
      <c r="G26" s="4"/>
      <c r="S26" s="6">
        <f t="shared" si="1"/>
        <v>0</v>
      </c>
      <c r="T26" s="6"/>
      <c r="U26" s="4">
        <f t="shared" si="3"/>
        <v>0</v>
      </c>
    </row>
    <row r="27" spans="2:24" x14ac:dyDescent="0.25">
      <c r="B27" s="3" t="s">
        <v>107</v>
      </c>
      <c r="C27" s="10" t="s">
        <v>16</v>
      </c>
      <c r="E27" s="4">
        <v>578460000</v>
      </c>
      <c r="F27" s="4"/>
      <c r="G27" s="4">
        <v>589960000</v>
      </c>
      <c r="I27" s="4">
        <v>602460000</v>
      </c>
      <c r="K27" s="4">
        <v>612960000</v>
      </c>
      <c r="M27" s="4">
        <v>627960000</v>
      </c>
      <c r="O27" s="6">
        <f t="shared" ref="O27:O37" si="14">S27</f>
        <v>3011800000</v>
      </c>
      <c r="P27" s="6">
        <v>0</v>
      </c>
      <c r="Q27" s="6">
        <v>0</v>
      </c>
      <c r="R27" s="6"/>
      <c r="S27" s="6">
        <f>+E27+G27+I27+K27+M27</f>
        <v>3011800000</v>
      </c>
      <c r="T27" s="6"/>
      <c r="U27" s="4">
        <f t="shared" si="3"/>
        <v>602360000</v>
      </c>
      <c r="V27" s="6"/>
      <c r="W27" s="3" t="s">
        <v>34</v>
      </c>
      <c r="X27" s="3" t="s">
        <v>33</v>
      </c>
    </row>
    <row r="28" spans="2:24" x14ac:dyDescent="0.25">
      <c r="B28" s="3" t="s">
        <v>143</v>
      </c>
      <c r="C28" s="11" t="s">
        <v>80</v>
      </c>
      <c r="E28" s="1">
        <v>9000000</v>
      </c>
      <c r="F28" s="1"/>
      <c r="G28" s="1">
        <v>9000000</v>
      </c>
      <c r="H28" s="1"/>
      <c r="I28" s="1">
        <v>9000000</v>
      </c>
      <c r="J28" s="1"/>
      <c r="K28" s="1">
        <v>9000000</v>
      </c>
      <c r="L28" s="1"/>
      <c r="M28" s="1">
        <v>9000000</v>
      </c>
      <c r="N28" s="1"/>
      <c r="O28" s="29">
        <f t="shared" si="14"/>
        <v>45000000</v>
      </c>
      <c r="P28" s="6">
        <v>0</v>
      </c>
      <c r="Q28" s="6">
        <v>0</v>
      </c>
      <c r="R28" s="6"/>
      <c r="S28" s="1">
        <f t="shared" ref="S28" si="15">+E28+G28+I28+K28+M28</f>
        <v>45000000</v>
      </c>
      <c r="T28" s="1"/>
      <c r="U28" s="1">
        <f t="shared" ref="U28" si="16">+S28/5</f>
        <v>9000000</v>
      </c>
    </row>
    <row r="29" spans="2:24" x14ac:dyDescent="0.25">
      <c r="B29" s="3" t="s">
        <v>108</v>
      </c>
      <c r="C29" s="10" t="s">
        <v>17</v>
      </c>
      <c r="E29" s="4">
        <v>421965000</v>
      </c>
      <c r="F29" s="4"/>
      <c r="G29" s="4">
        <v>429965000</v>
      </c>
      <c r="I29" s="4">
        <v>438965000</v>
      </c>
      <c r="K29" s="4">
        <v>447965000</v>
      </c>
      <c r="M29" s="4">
        <v>455965000</v>
      </c>
      <c r="O29" s="6">
        <f t="shared" si="14"/>
        <v>2194825000</v>
      </c>
      <c r="P29" s="6">
        <v>0</v>
      </c>
      <c r="Q29" s="6">
        <v>0</v>
      </c>
      <c r="R29" s="6"/>
      <c r="S29" s="6">
        <f>+E29+G29+I29+K29+M29</f>
        <v>2194825000</v>
      </c>
      <c r="T29" s="6"/>
      <c r="U29" s="4">
        <f t="shared" si="3"/>
        <v>438965000</v>
      </c>
      <c r="W29" s="3" t="s">
        <v>34</v>
      </c>
      <c r="X29" s="3" t="s">
        <v>33</v>
      </c>
    </row>
    <row r="30" spans="2:24" x14ac:dyDescent="0.25">
      <c r="B30" s="3" t="s">
        <v>109</v>
      </c>
      <c r="C30" s="11" t="s">
        <v>5</v>
      </c>
      <c r="E30" s="1">
        <v>332427450</v>
      </c>
      <c r="F30" s="1"/>
      <c r="G30" s="1">
        <v>338867450</v>
      </c>
      <c r="H30" s="1"/>
      <c r="I30" s="1">
        <v>346237450</v>
      </c>
      <c r="J30" s="1"/>
      <c r="K30" s="1">
        <v>353607450</v>
      </c>
      <c r="L30" s="1"/>
      <c r="M30" s="1">
        <v>360047450</v>
      </c>
      <c r="N30" s="1"/>
      <c r="O30" s="1">
        <f t="shared" si="14"/>
        <v>1731187250</v>
      </c>
      <c r="P30" s="6">
        <v>0</v>
      </c>
      <c r="Q30" s="6">
        <v>0</v>
      </c>
      <c r="R30" s="6"/>
      <c r="S30" s="1">
        <f t="shared" si="1"/>
        <v>1731187250</v>
      </c>
      <c r="T30" s="1"/>
      <c r="U30" s="1">
        <f t="shared" si="3"/>
        <v>346237450</v>
      </c>
    </row>
    <row r="31" spans="2:24" x14ac:dyDescent="0.25">
      <c r="B31" s="3" t="s">
        <v>110</v>
      </c>
      <c r="C31" s="11" t="s">
        <v>6</v>
      </c>
      <c r="E31" s="1">
        <v>36000000</v>
      </c>
      <c r="F31" s="1"/>
      <c r="G31" s="1">
        <v>36000000</v>
      </c>
      <c r="H31" s="1"/>
      <c r="I31" s="1">
        <v>36000000</v>
      </c>
      <c r="J31" s="1"/>
      <c r="K31" s="1">
        <v>36000000</v>
      </c>
      <c r="L31" s="1"/>
      <c r="M31" s="1">
        <v>36000000</v>
      </c>
      <c r="N31" s="1"/>
      <c r="O31" s="1">
        <f t="shared" si="14"/>
        <v>180000000</v>
      </c>
      <c r="P31" s="6">
        <v>0</v>
      </c>
      <c r="Q31" s="6">
        <v>0</v>
      </c>
      <c r="R31" s="6"/>
      <c r="S31" s="1">
        <f t="shared" si="1"/>
        <v>180000000</v>
      </c>
      <c r="T31" s="1"/>
      <c r="U31" s="1">
        <f t="shared" si="3"/>
        <v>36000000</v>
      </c>
    </row>
    <row r="32" spans="2:24" x14ac:dyDescent="0.25">
      <c r="B32" s="3" t="s">
        <v>111</v>
      </c>
      <c r="C32" s="11" t="s">
        <v>7</v>
      </c>
      <c r="E32" s="1">
        <v>24000000</v>
      </c>
      <c r="F32" s="1"/>
      <c r="G32" s="1">
        <v>25000000</v>
      </c>
      <c r="H32" s="1"/>
      <c r="I32" s="1">
        <v>26000000</v>
      </c>
      <c r="J32" s="1"/>
      <c r="K32" s="1">
        <v>27000000</v>
      </c>
      <c r="L32" s="1"/>
      <c r="M32" s="1">
        <v>28000000</v>
      </c>
      <c r="N32" s="1"/>
      <c r="O32" s="1">
        <f t="shared" si="14"/>
        <v>130000000</v>
      </c>
      <c r="P32" s="6">
        <v>0</v>
      </c>
      <c r="Q32" s="6">
        <v>0</v>
      </c>
      <c r="R32" s="6"/>
      <c r="S32" s="1">
        <f t="shared" si="1"/>
        <v>130000000</v>
      </c>
      <c r="T32" s="1"/>
      <c r="U32" s="1">
        <f t="shared" si="3"/>
        <v>26000000</v>
      </c>
    </row>
    <row r="33" spans="2:24" x14ac:dyDescent="0.25">
      <c r="C33" s="11" t="s">
        <v>85</v>
      </c>
      <c r="E33" s="1">
        <f>E29-E30-E31-E32</f>
        <v>29537550</v>
      </c>
      <c r="F33" s="1"/>
      <c r="G33" s="1">
        <f>G29-G30-G31-G32</f>
        <v>30097550</v>
      </c>
      <c r="H33" s="1"/>
      <c r="I33" s="1">
        <f>I29-I30-I31-I32</f>
        <v>30727550</v>
      </c>
      <c r="J33" s="1"/>
      <c r="K33" s="1">
        <f>K29-K30-K31-K32</f>
        <v>31357550</v>
      </c>
      <c r="L33" s="1"/>
      <c r="M33" s="1">
        <f>M29-M30-M31-M32</f>
        <v>31917550</v>
      </c>
      <c r="N33" s="1"/>
      <c r="O33" s="1">
        <f t="shared" si="14"/>
        <v>153637750</v>
      </c>
      <c r="P33" s="6">
        <v>0</v>
      </c>
      <c r="Q33" s="6">
        <v>0</v>
      </c>
      <c r="R33" s="6"/>
      <c r="S33" s="1">
        <f>S29-S30-S31-S32</f>
        <v>153637750</v>
      </c>
      <c r="T33" s="1"/>
      <c r="U33" s="1">
        <f>+S33/5</f>
        <v>30727550</v>
      </c>
    </row>
    <row r="34" spans="2:24" x14ac:dyDescent="0.25">
      <c r="B34" s="3" t="s">
        <v>112</v>
      </c>
      <c r="C34" s="10" t="s">
        <v>18</v>
      </c>
      <c r="E34" s="4">
        <v>285975000</v>
      </c>
      <c r="G34" s="4">
        <v>291975000</v>
      </c>
      <c r="I34" s="4">
        <v>296975000</v>
      </c>
      <c r="K34" s="4">
        <v>303975000</v>
      </c>
      <c r="M34" s="4">
        <v>308975000</v>
      </c>
      <c r="O34" s="6">
        <f t="shared" si="14"/>
        <v>1487875000</v>
      </c>
      <c r="P34" s="6">
        <v>0</v>
      </c>
      <c r="Q34" s="6">
        <v>0</v>
      </c>
      <c r="R34" s="6"/>
      <c r="S34" s="6">
        <f>+E34+G34+I34+K34+M34</f>
        <v>1487875000</v>
      </c>
      <c r="T34" s="6"/>
      <c r="U34" s="4">
        <f t="shared" si="3"/>
        <v>297575000</v>
      </c>
      <c r="W34" s="3" t="s">
        <v>34</v>
      </c>
      <c r="X34" s="3" t="s">
        <v>33</v>
      </c>
    </row>
    <row r="35" spans="2:24" x14ac:dyDescent="0.25">
      <c r="B35" s="3" t="s">
        <v>113</v>
      </c>
      <c r="C35" s="12" t="s">
        <v>19</v>
      </c>
      <c r="E35" s="4">
        <v>219000000</v>
      </c>
      <c r="G35" s="4">
        <v>224000000</v>
      </c>
      <c r="I35" s="4">
        <v>228000000</v>
      </c>
      <c r="K35" s="4">
        <v>232500000</v>
      </c>
      <c r="M35" s="4">
        <v>237000000</v>
      </c>
      <c r="O35" s="6">
        <f t="shared" si="14"/>
        <v>1140500000</v>
      </c>
      <c r="P35" s="6">
        <v>0</v>
      </c>
      <c r="Q35" s="6">
        <v>0</v>
      </c>
      <c r="R35" s="6"/>
      <c r="S35" s="6">
        <f>+E35+G35+I35+K35+M35</f>
        <v>1140500000</v>
      </c>
      <c r="T35" s="6"/>
      <c r="U35" s="4">
        <f t="shared" si="3"/>
        <v>228100000</v>
      </c>
      <c r="W35" s="3" t="s">
        <v>34</v>
      </c>
      <c r="X35" s="3" t="s">
        <v>33</v>
      </c>
    </row>
    <row r="36" spans="2:24" x14ac:dyDescent="0.25">
      <c r="B36" s="3" t="s">
        <v>142</v>
      </c>
      <c r="C36" s="11" t="s">
        <v>8</v>
      </c>
      <c r="E36" s="1">
        <v>173010000</v>
      </c>
      <c r="F36" s="1"/>
      <c r="G36" s="1">
        <v>176960000</v>
      </c>
      <c r="H36" s="1"/>
      <c r="I36" s="1">
        <v>180120000</v>
      </c>
      <c r="J36" s="1"/>
      <c r="K36" s="1">
        <v>183675000</v>
      </c>
      <c r="L36" s="1"/>
      <c r="M36" s="1">
        <v>187230000</v>
      </c>
      <c r="N36" s="1"/>
      <c r="O36" s="29">
        <f t="shared" si="14"/>
        <v>900995000</v>
      </c>
      <c r="P36" s="6">
        <v>0</v>
      </c>
      <c r="Q36" s="6">
        <v>0</v>
      </c>
      <c r="R36" s="6"/>
      <c r="S36" s="1">
        <f t="shared" si="1"/>
        <v>900995000</v>
      </c>
      <c r="T36" s="1"/>
      <c r="U36" s="1">
        <f t="shared" si="3"/>
        <v>180199000</v>
      </c>
    </row>
    <row r="37" spans="2:24" x14ac:dyDescent="0.25">
      <c r="B37" s="3" t="s">
        <v>142</v>
      </c>
      <c r="C37" s="11" t="s">
        <v>9</v>
      </c>
      <c r="E37" s="1">
        <v>45990000</v>
      </c>
      <c r="F37" s="1"/>
      <c r="G37" s="1">
        <v>47040000</v>
      </c>
      <c r="H37" s="1"/>
      <c r="I37" s="1">
        <v>47880000</v>
      </c>
      <c r="J37" s="1"/>
      <c r="K37" s="1">
        <v>48825000</v>
      </c>
      <c r="L37" s="1"/>
      <c r="M37" s="1">
        <v>49770000</v>
      </c>
      <c r="N37" s="1"/>
      <c r="O37" s="29">
        <f t="shared" si="14"/>
        <v>239505000</v>
      </c>
      <c r="P37" s="6">
        <v>0</v>
      </c>
      <c r="Q37" s="6">
        <v>0</v>
      </c>
      <c r="R37" s="6"/>
      <c r="S37" s="1">
        <f t="shared" si="1"/>
        <v>239505000</v>
      </c>
      <c r="T37" s="1"/>
      <c r="U37" s="1">
        <f t="shared" si="3"/>
        <v>47901000</v>
      </c>
    </row>
    <row r="38" spans="2:24" x14ac:dyDescent="0.25">
      <c r="C38" s="12" t="s">
        <v>90</v>
      </c>
      <c r="E38" s="4">
        <f>E39+E42+E41</f>
        <v>2640000000</v>
      </c>
      <c r="F38" s="1"/>
      <c r="G38" s="4">
        <f>G39+G42+G41</f>
        <v>2740000000</v>
      </c>
      <c r="H38" s="1"/>
      <c r="I38" s="4">
        <f>I39+I42+I41</f>
        <v>2840000000</v>
      </c>
      <c r="J38" s="1"/>
      <c r="K38" s="4">
        <f>K39+K42+K41</f>
        <v>2840000000</v>
      </c>
      <c r="L38" s="1"/>
      <c r="M38" s="4">
        <f>M39+M42+M41</f>
        <v>2940000000</v>
      </c>
      <c r="N38" s="1"/>
      <c r="O38" s="6">
        <f>S39</f>
        <v>4800000000</v>
      </c>
      <c r="P38" s="6">
        <f>S42</f>
        <v>3200000000</v>
      </c>
      <c r="Q38" s="6">
        <f>S41</f>
        <v>6000000000</v>
      </c>
      <c r="R38" s="6"/>
      <c r="S38" s="6">
        <f>+E38+G38+I38+K38+M38</f>
        <v>14000000000</v>
      </c>
      <c r="T38" s="1"/>
      <c r="U38" s="4">
        <f t="shared" si="3"/>
        <v>2800000000</v>
      </c>
    </row>
    <row r="39" spans="2:24" x14ac:dyDescent="0.25">
      <c r="B39" s="3" t="s">
        <v>114</v>
      </c>
      <c r="C39" s="12" t="s">
        <v>20</v>
      </c>
      <c r="E39" s="1">
        <v>1000000000</v>
      </c>
      <c r="F39" s="1"/>
      <c r="G39" s="1">
        <v>1000000000</v>
      </c>
      <c r="H39" s="1"/>
      <c r="I39" s="1">
        <v>1000000000</v>
      </c>
      <c r="J39" s="1"/>
      <c r="K39" s="1">
        <v>900000000</v>
      </c>
      <c r="L39" s="1"/>
      <c r="M39" s="1">
        <v>900000000</v>
      </c>
      <c r="N39" s="1"/>
      <c r="O39" s="1">
        <f>S39</f>
        <v>4800000000</v>
      </c>
      <c r="P39" s="6">
        <v>0</v>
      </c>
      <c r="Q39" s="6">
        <v>0</v>
      </c>
      <c r="R39" s="6"/>
      <c r="S39" s="1">
        <f>+E39+G39+I39+K39+M39</f>
        <v>4800000000</v>
      </c>
      <c r="T39" s="1"/>
      <c r="U39" s="1">
        <f t="shared" si="3"/>
        <v>960000000</v>
      </c>
      <c r="W39" s="3" t="s">
        <v>34</v>
      </c>
      <c r="X39" s="3" t="s">
        <v>33</v>
      </c>
    </row>
    <row r="40" spans="2:24" x14ac:dyDescent="0.25">
      <c r="B40" s="3" t="s">
        <v>144</v>
      </c>
      <c r="C40" s="11" t="s">
        <v>177</v>
      </c>
      <c r="E40" s="1">
        <v>150000000</v>
      </c>
      <c r="F40" s="1"/>
      <c r="G40" s="1">
        <v>150000000</v>
      </c>
      <c r="H40" s="1"/>
      <c r="I40" s="1">
        <v>150000000</v>
      </c>
      <c r="J40" s="1"/>
      <c r="K40" s="1">
        <v>150000000</v>
      </c>
      <c r="L40" s="1"/>
      <c r="M40" s="1">
        <v>150000000</v>
      </c>
      <c r="N40" s="1"/>
      <c r="O40" s="29">
        <f>S40</f>
        <v>750000000</v>
      </c>
      <c r="P40" s="6">
        <v>0</v>
      </c>
      <c r="Q40" s="6">
        <v>0</v>
      </c>
      <c r="R40" s="6"/>
      <c r="S40" s="1">
        <f>+E40+G40+I40+K40+M40</f>
        <v>750000000</v>
      </c>
      <c r="T40" s="1"/>
      <c r="U40" s="1">
        <f t="shared" si="3"/>
        <v>150000000</v>
      </c>
    </row>
    <row r="41" spans="2:24" ht="13" x14ac:dyDescent="0.3">
      <c r="B41" s="3" t="s">
        <v>144</v>
      </c>
      <c r="C41" s="12" t="s">
        <v>183</v>
      </c>
      <c r="E41" s="1">
        <v>1000000000</v>
      </c>
      <c r="F41" s="1"/>
      <c r="G41" s="1">
        <v>1100000000</v>
      </c>
      <c r="H41" s="1"/>
      <c r="I41" s="1">
        <v>1200000000</v>
      </c>
      <c r="J41" s="1"/>
      <c r="K41" s="1">
        <v>1300000000</v>
      </c>
      <c r="L41" s="1"/>
      <c r="M41" s="1">
        <v>1400000000</v>
      </c>
      <c r="N41" s="1"/>
      <c r="O41" s="4">
        <v>0</v>
      </c>
      <c r="P41" s="6">
        <v>0</v>
      </c>
      <c r="Q41" s="1">
        <f>S41</f>
        <v>6000000000</v>
      </c>
      <c r="R41" s="6"/>
      <c r="S41" s="1">
        <f>+E41+G41+I41+K41+M41</f>
        <v>6000000000</v>
      </c>
      <c r="T41" s="1"/>
      <c r="U41" s="1">
        <f t="shared" ref="U41" si="17">+S41/5</f>
        <v>1200000000</v>
      </c>
      <c r="V41" s="4"/>
      <c r="W41" s="5" t="s">
        <v>94</v>
      </c>
      <c r="X41" s="4" t="s">
        <v>26</v>
      </c>
    </row>
    <row r="42" spans="2:24" ht="13" x14ac:dyDescent="0.3">
      <c r="C42" s="12" t="s">
        <v>184</v>
      </c>
      <c r="E42" s="1">
        <v>640000000</v>
      </c>
      <c r="F42" s="1"/>
      <c r="G42" s="1">
        <v>640000000</v>
      </c>
      <c r="H42" s="1"/>
      <c r="I42" s="1">
        <v>640000000</v>
      </c>
      <c r="J42" s="1"/>
      <c r="K42" s="1">
        <v>640000000</v>
      </c>
      <c r="L42" s="1"/>
      <c r="M42" s="1">
        <v>640000000</v>
      </c>
      <c r="N42" s="1"/>
      <c r="O42" s="4">
        <v>0</v>
      </c>
      <c r="P42" s="1">
        <f>S42</f>
        <v>3200000000</v>
      </c>
      <c r="Q42" s="6">
        <v>0</v>
      </c>
      <c r="R42" s="6"/>
      <c r="S42" s="1">
        <f>+E42+G42+I42+K42+M42</f>
        <v>3200000000</v>
      </c>
      <c r="T42" s="1"/>
      <c r="U42" s="1">
        <f t="shared" si="3"/>
        <v>640000000</v>
      </c>
      <c r="V42" s="4"/>
      <c r="W42" s="5" t="s">
        <v>12</v>
      </c>
      <c r="X42" s="4"/>
    </row>
    <row r="43" spans="2:24" x14ac:dyDescent="0.25">
      <c r="C43" s="12" t="s">
        <v>70</v>
      </c>
    </row>
    <row r="44" spans="2:24" x14ac:dyDescent="0.25">
      <c r="C44" s="3" t="s">
        <v>91</v>
      </c>
      <c r="E44" s="6">
        <f>E45+E47</f>
        <v>2447000000</v>
      </c>
      <c r="G44" s="6">
        <f>G45+G47</f>
        <v>2487000000</v>
      </c>
      <c r="I44" s="6">
        <f>I45+I47</f>
        <v>2497000000</v>
      </c>
      <c r="K44" s="6">
        <f>K45+K47</f>
        <v>2522000000</v>
      </c>
      <c r="M44" s="6">
        <f>M45+M47</f>
        <v>2547000000</v>
      </c>
      <c r="O44" s="6">
        <f>S45</f>
        <v>3265000000</v>
      </c>
      <c r="P44" s="6">
        <f>S47</f>
        <v>9235000000</v>
      </c>
      <c r="Q44" s="6">
        <v>0</v>
      </c>
      <c r="R44" s="6"/>
      <c r="S44" s="6">
        <f t="shared" ref="S44:S50" si="18">+E44+G44+I44+K44+M44</f>
        <v>12500000000</v>
      </c>
      <c r="U44" s="4">
        <f t="shared" ref="U44:U47" si="19">+S44/5</f>
        <v>2500000000</v>
      </c>
    </row>
    <row r="45" spans="2:24" x14ac:dyDescent="0.25">
      <c r="B45" s="3" t="s">
        <v>115</v>
      </c>
      <c r="C45" s="3" t="s">
        <v>21</v>
      </c>
      <c r="E45" s="1">
        <v>600000000</v>
      </c>
      <c r="F45" s="1"/>
      <c r="G45" s="1">
        <v>640000000</v>
      </c>
      <c r="H45" s="1"/>
      <c r="I45" s="1">
        <v>650000000</v>
      </c>
      <c r="J45" s="1"/>
      <c r="K45" s="1">
        <v>675000000</v>
      </c>
      <c r="L45" s="1"/>
      <c r="M45" s="1">
        <v>700000000</v>
      </c>
      <c r="N45" s="1"/>
      <c r="O45" s="1">
        <f>S45</f>
        <v>3265000000</v>
      </c>
      <c r="P45" s="6">
        <v>0</v>
      </c>
      <c r="Q45" s="6">
        <v>0</v>
      </c>
      <c r="R45" s="6"/>
      <c r="S45" s="1">
        <f t="shared" si="18"/>
        <v>3265000000</v>
      </c>
      <c r="T45" s="1"/>
      <c r="U45" s="1">
        <f t="shared" si="19"/>
        <v>653000000</v>
      </c>
      <c r="V45" s="1"/>
      <c r="W45" s="3" t="s">
        <v>34</v>
      </c>
      <c r="X45" s="3" t="s">
        <v>33</v>
      </c>
    </row>
    <row r="46" spans="2:24" x14ac:dyDescent="0.25">
      <c r="B46" s="3" t="s">
        <v>145</v>
      </c>
      <c r="C46" s="11" t="s">
        <v>146</v>
      </c>
      <c r="E46" s="1">
        <v>16000000</v>
      </c>
      <c r="F46" s="1"/>
      <c r="G46" s="1">
        <v>18000000</v>
      </c>
      <c r="H46" s="1"/>
      <c r="I46" s="1">
        <v>20000000</v>
      </c>
      <c r="J46" s="1"/>
      <c r="K46" s="1">
        <v>22000000</v>
      </c>
      <c r="L46" s="1"/>
      <c r="M46" s="1">
        <v>24000000</v>
      </c>
      <c r="N46" s="1"/>
      <c r="O46" s="29">
        <f>S46</f>
        <v>100000000</v>
      </c>
      <c r="P46" s="6">
        <v>0</v>
      </c>
      <c r="Q46" s="6">
        <v>0</v>
      </c>
      <c r="R46" s="6"/>
      <c r="S46" s="1">
        <f>+E46+G46+I46+K46+M46</f>
        <v>100000000</v>
      </c>
      <c r="T46" s="1"/>
      <c r="U46" s="1">
        <f t="shared" si="19"/>
        <v>20000000</v>
      </c>
    </row>
    <row r="47" spans="2:24" ht="13" x14ac:dyDescent="0.3">
      <c r="C47" s="3" t="s">
        <v>185</v>
      </c>
      <c r="E47" s="1">
        <v>1847000000</v>
      </c>
      <c r="F47" s="1"/>
      <c r="G47" s="1">
        <v>1847000000</v>
      </c>
      <c r="H47" s="1"/>
      <c r="I47" s="1">
        <v>1847000000</v>
      </c>
      <c r="J47" s="1"/>
      <c r="K47" s="1">
        <v>1847000000</v>
      </c>
      <c r="L47" s="1"/>
      <c r="M47" s="1">
        <v>1847000000</v>
      </c>
      <c r="N47" s="1"/>
      <c r="O47" s="4">
        <v>0</v>
      </c>
      <c r="P47" s="1">
        <f>S47</f>
        <v>9235000000</v>
      </c>
      <c r="Q47" s="6">
        <v>0</v>
      </c>
      <c r="R47" s="6"/>
      <c r="S47" s="1">
        <f t="shared" si="18"/>
        <v>9235000000</v>
      </c>
      <c r="T47" s="1"/>
      <c r="U47" s="1">
        <f t="shared" si="19"/>
        <v>1847000000</v>
      </c>
      <c r="V47" s="1"/>
      <c r="W47" s="5" t="s">
        <v>12</v>
      </c>
    </row>
    <row r="48" spans="2:24" ht="13" x14ac:dyDescent="0.3">
      <c r="C48" s="11" t="s">
        <v>186</v>
      </c>
      <c r="E48" s="1">
        <v>20000000</v>
      </c>
      <c r="F48" s="1"/>
      <c r="G48" s="1">
        <v>20000000</v>
      </c>
      <c r="H48" s="1"/>
      <c r="I48" s="1">
        <v>20000000</v>
      </c>
      <c r="J48" s="1"/>
      <c r="K48" s="1">
        <v>20000000</v>
      </c>
      <c r="L48" s="1"/>
      <c r="M48" s="1">
        <v>20000000</v>
      </c>
      <c r="N48" s="1"/>
      <c r="O48" s="4">
        <v>0</v>
      </c>
      <c r="P48" s="1">
        <f>S48</f>
        <v>100000000</v>
      </c>
      <c r="Q48" s="6">
        <v>0</v>
      </c>
      <c r="R48" s="6"/>
      <c r="S48" s="1">
        <f>+E48+G48+I48+K48+M48</f>
        <v>100000000</v>
      </c>
      <c r="T48" s="1"/>
      <c r="U48" s="1">
        <f t="shared" ref="U48" si="20">+S48/5</f>
        <v>20000000</v>
      </c>
    </row>
    <row r="49" spans="2:24" ht="13" x14ac:dyDescent="0.3">
      <c r="C49" s="11" t="s">
        <v>187</v>
      </c>
      <c r="E49" s="1">
        <v>20000000</v>
      </c>
      <c r="F49" s="1"/>
      <c r="G49" s="1">
        <v>20000000</v>
      </c>
      <c r="H49" s="1"/>
      <c r="I49" s="1">
        <v>20000000</v>
      </c>
      <c r="J49" s="1"/>
      <c r="K49" s="1">
        <v>20000000</v>
      </c>
      <c r="L49" s="1"/>
      <c r="M49" s="1">
        <v>20000000</v>
      </c>
      <c r="N49" s="1"/>
      <c r="O49" s="4">
        <v>0</v>
      </c>
      <c r="P49" s="1">
        <f>S49</f>
        <v>100000000</v>
      </c>
      <c r="Q49" s="6">
        <v>0</v>
      </c>
      <c r="R49" s="6"/>
      <c r="S49" s="1">
        <f>+E49+G49+I49+K49+M49</f>
        <v>100000000</v>
      </c>
      <c r="T49" s="1"/>
      <c r="U49" s="1">
        <f t="shared" ref="U49" si="21">+S49/5</f>
        <v>20000000</v>
      </c>
    </row>
    <row r="50" spans="2:24" x14ac:dyDescent="0.25">
      <c r="B50" s="3" t="s">
        <v>116</v>
      </c>
      <c r="C50" s="3" t="s">
        <v>48</v>
      </c>
      <c r="E50" s="4">
        <v>50000000</v>
      </c>
      <c r="G50" s="4">
        <v>50000000</v>
      </c>
      <c r="I50" s="4">
        <v>50000000</v>
      </c>
      <c r="K50" s="4">
        <v>50000000</v>
      </c>
      <c r="M50" s="4">
        <v>50000000</v>
      </c>
      <c r="O50" s="6">
        <f t="shared" ref="O50:O61" si="22">S50</f>
        <v>250000000</v>
      </c>
      <c r="P50" s="6">
        <v>0</v>
      </c>
      <c r="Q50" s="6">
        <v>0</v>
      </c>
      <c r="R50" s="6"/>
      <c r="S50" s="6">
        <f t="shared" si="18"/>
        <v>250000000</v>
      </c>
      <c r="T50" s="6"/>
      <c r="U50" s="4">
        <f t="shared" si="3"/>
        <v>50000000</v>
      </c>
      <c r="W50" s="3" t="s">
        <v>34</v>
      </c>
      <c r="X50" s="3" t="s">
        <v>33</v>
      </c>
    </row>
    <row r="51" spans="2:24" x14ac:dyDescent="0.25">
      <c r="B51" s="3" t="s">
        <v>117</v>
      </c>
      <c r="C51" s="3" t="s">
        <v>49</v>
      </c>
      <c r="E51" s="4">
        <v>300000000</v>
      </c>
      <c r="G51" s="4">
        <v>400000000</v>
      </c>
      <c r="I51" s="4">
        <v>500000000</v>
      </c>
      <c r="K51" s="4">
        <v>600000000</v>
      </c>
      <c r="M51" s="4">
        <v>700000000</v>
      </c>
      <c r="O51" s="6">
        <f t="shared" si="22"/>
        <v>2500000000</v>
      </c>
      <c r="P51" s="6">
        <v>0</v>
      </c>
      <c r="Q51" s="6">
        <v>0</v>
      </c>
      <c r="R51" s="6"/>
      <c r="S51" s="6">
        <f>+E51+G51+I51+K51+M51</f>
        <v>2500000000</v>
      </c>
      <c r="T51" s="6"/>
      <c r="U51" s="4">
        <f t="shared" si="3"/>
        <v>500000000</v>
      </c>
      <c r="W51" s="3" t="s">
        <v>34</v>
      </c>
      <c r="X51" s="3" t="s">
        <v>33</v>
      </c>
    </row>
    <row r="52" spans="2:24" x14ac:dyDescent="0.25">
      <c r="B52" s="3" t="s">
        <v>149</v>
      </c>
      <c r="C52" s="11" t="s">
        <v>71</v>
      </c>
      <c r="E52" s="1">
        <f>ROUND(0.5*E51,0)</f>
        <v>150000000</v>
      </c>
      <c r="F52" s="1"/>
      <c r="G52" s="1">
        <f>ROUND(0.5*G51,0)</f>
        <v>200000000</v>
      </c>
      <c r="H52" s="1"/>
      <c r="I52" s="1">
        <f>ROUND(0.5*I51,0)</f>
        <v>250000000</v>
      </c>
      <c r="J52" s="1"/>
      <c r="K52" s="1">
        <f>ROUND(0.5*K51,0)</f>
        <v>300000000</v>
      </c>
      <c r="L52" s="1"/>
      <c r="M52" s="1">
        <f>ROUND(0.5*M51,0)</f>
        <v>350000000</v>
      </c>
      <c r="N52" s="1"/>
      <c r="O52" s="29">
        <f t="shared" si="22"/>
        <v>1250000000</v>
      </c>
      <c r="P52" s="6">
        <v>0</v>
      </c>
      <c r="Q52" s="6">
        <v>0</v>
      </c>
      <c r="R52" s="6"/>
      <c r="S52" s="1">
        <f>+E52+G52+I52+K52+M52</f>
        <v>1250000000</v>
      </c>
      <c r="T52" s="1"/>
      <c r="U52" s="1">
        <f t="shared" si="3"/>
        <v>250000000</v>
      </c>
    </row>
    <row r="53" spans="2:24" x14ac:dyDescent="0.25">
      <c r="B53" s="3" t="s">
        <v>118</v>
      </c>
      <c r="C53" s="3" t="s">
        <v>58</v>
      </c>
      <c r="E53" s="4">
        <v>300000000</v>
      </c>
      <c r="G53" s="4">
        <v>350000000</v>
      </c>
      <c r="I53" s="4">
        <v>400000000</v>
      </c>
      <c r="K53" s="4">
        <v>450000000</v>
      </c>
      <c r="M53" s="4">
        <v>500000000</v>
      </c>
      <c r="O53" s="6">
        <f t="shared" si="22"/>
        <v>2000000000</v>
      </c>
      <c r="P53" s="6">
        <v>0</v>
      </c>
      <c r="Q53" s="6">
        <v>0</v>
      </c>
      <c r="R53" s="6"/>
      <c r="S53" s="6">
        <f t="shared" ref="S53" si="23">+E53+G53+I53+K53+M53</f>
        <v>2000000000</v>
      </c>
      <c r="T53" s="6"/>
      <c r="U53" s="4">
        <f t="shared" ref="U53:U56" si="24">+S53/5</f>
        <v>400000000</v>
      </c>
      <c r="W53" s="3" t="s">
        <v>34</v>
      </c>
      <c r="X53" s="3" t="s">
        <v>33</v>
      </c>
    </row>
    <row r="54" spans="2:24" x14ac:dyDescent="0.25">
      <c r="B54" s="3" t="s">
        <v>148</v>
      </c>
      <c r="C54" s="11" t="s">
        <v>86</v>
      </c>
      <c r="E54" s="1">
        <f>E53*0.1</f>
        <v>30000000</v>
      </c>
      <c r="F54" s="1"/>
      <c r="G54" s="1">
        <f>G53*0.1</f>
        <v>35000000</v>
      </c>
      <c r="H54" s="1"/>
      <c r="I54" s="1">
        <f>I53*0.1</f>
        <v>40000000</v>
      </c>
      <c r="J54" s="1"/>
      <c r="K54" s="1">
        <f>K53*0.1</f>
        <v>45000000</v>
      </c>
      <c r="L54" s="1"/>
      <c r="M54" s="1">
        <f>M53*0.1</f>
        <v>50000000</v>
      </c>
      <c r="N54" s="1"/>
      <c r="O54" s="29">
        <f t="shared" si="22"/>
        <v>200000000</v>
      </c>
      <c r="P54" s="6">
        <v>0</v>
      </c>
      <c r="Q54" s="6">
        <v>0</v>
      </c>
      <c r="R54" s="6"/>
      <c r="S54" s="1">
        <f>+E54+G54+I54+K54+M54</f>
        <v>200000000</v>
      </c>
      <c r="T54" s="1"/>
      <c r="U54" s="1">
        <f t="shared" si="24"/>
        <v>40000000</v>
      </c>
    </row>
    <row r="55" spans="2:24" x14ac:dyDescent="0.25">
      <c r="B55" s="3" t="s">
        <v>148</v>
      </c>
      <c r="C55" s="11" t="s">
        <v>87</v>
      </c>
      <c r="E55" s="1">
        <f>E53*0.25</f>
        <v>75000000</v>
      </c>
      <c r="F55" s="1"/>
      <c r="G55" s="1">
        <f>G53*0.25</f>
        <v>87500000</v>
      </c>
      <c r="H55" s="1"/>
      <c r="I55" s="1">
        <f>I53*0.25</f>
        <v>100000000</v>
      </c>
      <c r="J55" s="1"/>
      <c r="K55" s="1">
        <f>K53*0.25</f>
        <v>112500000</v>
      </c>
      <c r="L55" s="1"/>
      <c r="M55" s="1">
        <f>M53*0.25</f>
        <v>125000000</v>
      </c>
      <c r="N55" s="1"/>
      <c r="O55" s="29">
        <f t="shared" si="22"/>
        <v>500000000</v>
      </c>
      <c r="P55" s="6">
        <v>0</v>
      </c>
      <c r="Q55" s="6">
        <v>0</v>
      </c>
      <c r="R55" s="6"/>
      <c r="S55" s="1">
        <f>+E55+G55+I55+K55+M55</f>
        <v>500000000</v>
      </c>
      <c r="T55" s="1"/>
      <c r="U55" s="1">
        <f t="shared" ref="U55" si="25">+S55/5</f>
        <v>100000000</v>
      </c>
    </row>
    <row r="56" spans="2:24" x14ac:dyDescent="0.25">
      <c r="B56" s="3" t="s">
        <v>148</v>
      </c>
      <c r="C56" s="11" t="s">
        <v>88</v>
      </c>
      <c r="E56" s="1">
        <f>E53*0.15</f>
        <v>45000000</v>
      </c>
      <c r="F56" s="1"/>
      <c r="G56" s="1">
        <f>G53*0.15</f>
        <v>52500000</v>
      </c>
      <c r="H56" s="1"/>
      <c r="I56" s="1">
        <f>I53*0.15</f>
        <v>60000000</v>
      </c>
      <c r="J56" s="1"/>
      <c r="K56" s="1">
        <f>K53*0.15</f>
        <v>67500000</v>
      </c>
      <c r="L56" s="1"/>
      <c r="M56" s="1">
        <f>M53*0.15</f>
        <v>75000000</v>
      </c>
      <c r="N56" s="1"/>
      <c r="O56" s="29">
        <f t="shared" si="22"/>
        <v>300000000</v>
      </c>
      <c r="P56" s="6">
        <v>0</v>
      </c>
      <c r="Q56" s="6">
        <v>0</v>
      </c>
      <c r="R56" s="6"/>
      <c r="S56" s="1">
        <f>+E56+G56+I56+K56+M56</f>
        <v>300000000</v>
      </c>
      <c r="T56" s="1"/>
      <c r="U56" s="1">
        <f t="shared" si="24"/>
        <v>60000000</v>
      </c>
    </row>
    <row r="57" spans="2:24" x14ac:dyDescent="0.25">
      <c r="B57" s="3" t="s">
        <v>119</v>
      </c>
      <c r="C57" s="3" t="s">
        <v>59</v>
      </c>
      <c r="E57" s="4">
        <v>250000000</v>
      </c>
      <c r="G57" s="4">
        <v>250000000</v>
      </c>
      <c r="I57" s="4">
        <v>300000000</v>
      </c>
      <c r="K57" s="4">
        <v>300000000</v>
      </c>
      <c r="M57" s="4">
        <v>300000000</v>
      </c>
      <c r="O57" s="6">
        <f t="shared" si="22"/>
        <v>1400000000</v>
      </c>
      <c r="P57" s="6">
        <v>0</v>
      </c>
      <c r="Q57" s="6">
        <v>0</v>
      </c>
      <c r="R57" s="6"/>
      <c r="S57" s="6">
        <f t="shared" ref="S57" si="26">+E57+G57+I57+K57+M57</f>
        <v>1400000000</v>
      </c>
      <c r="T57" s="6"/>
      <c r="U57" s="4">
        <f t="shared" ref="U57:U61" si="27">+S57/5</f>
        <v>280000000</v>
      </c>
      <c r="W57" s="3" t="s">
        <v>34</v>
      </c>
      <c r="X57" s="3" t="s">
        <v>33</v>
      </c>
    </row>
    <row r="58" spans="2:24" x14ac:dyDescent="0.25">
      <c r="B58" s="3" t="s">
        <v>120</v>
      </c>
      <c r="C58" s="11" t="s">
        <v>65</v>
      </c>
      <c r="E58" s="1">
        <v>25000000</v>
      </c>
      <c r="F58" s="1"/>
      <c r="G58" s="1">
        <v>25000000</v>
      </c>
      <c r="H58" s="1"/>
      <c r="I58" s="1">
        <v>30000000</v>
      </c>
      <c r="J58" s="1"/>
      <c r="K58" s="1">
        <v>30000000</v>
      </c>
      <c r="L58" s="1"/>
      <c r="M58" s="1">
        <v>30000000</v>
      </c>
      <c r="N58" s="1"/>
      <c r="O58" s="29">
        <f t="shared" si="22"/>
        <v>140000000</v>
      </c>
      <c r="P58" s="6">
        <v>0</v>
      </c>
      <c r="Q58" s="6">
        <v>0</v>
      </c>
      <c r="R58" s="6"/>
      <c r="S58" s="1">
        <f>+E58+G58+I58+K58+M58</f>
        <v>140000000</v>
      </c>
      <c r="T58" s="1"/>
      <c r="U58" s="1">
        <f t="shared" si="27"/>
        <v>28000000</v>
      </c>
    </row>
    <row r="59" spans="2:24" x14ac:dyDescent="0.25">
      <c r="B59" s="3" t="s">
        <v>121</v>
      </c>
      <c r="C59" s="11" t="s">
        <v>66</v>
      </c>
      <c r="E59" s="1">
        <v>175000000</v>
      </c>
      <c r="F59" s="1"/>
      <c r="G59" s="1">
        <v>175000000</v>
      </c>
      <c r="H59" s="1"/>
      <c r="I59" s="1">
        <v>210000000</v>
      </c>
      <c r="J59" s="1"/>
      <c r="K59" s="1">
        <v>210000000</v>
      </c>
      <c r="L59" s="1"/>
      <c r="M59" s="1">
        <v>210000000</v>
      </c>
      <c r="N59" s="1"/>
      <c r="O59" s="29">
        <f t="shared" si="22"/>
        <v>980000000</v>
      </c>
      <c r="P59" s="6">
        <v>0</v>
      </c>
      <c r="Q59" s="6">
        <v>0</v>
      </c>
      <c r="R59" s="6"/>
      <c r="S59" s="1">
        <f>+E59+G59+I59+K59+M59</f>
        <v>980000000</v>
      </c>
      <c r="T59" s="1"/>
      <c r="U59" s="1">
        <f t="shared" si="27"/>
        <v>196000000</v>
      </c>
    </row>
    <row r="60" spans="2:24" x14ac:dyDescent="0.25">
      <c r="B60" s="3" t="s">
        <v>122</v>
      </c>
      <c r="C60" s="11" t="s">
        <v>67</v>
      </c>
      <c r="E60" s="1">
        <v>25000000</v>
      </c>
      <c r="F60" s="1"/>
      <c r="G60" s="1">
        <v>25000000</v>
      </c>
      <c r="H60" s="1"/>
      <c r="I60" s="1">
        <v>30000000</v>
      </c>
      <c r="J60" s="1"/>
      <c r="K60" s="1">
        <v>30000000</v>
      </c>
      <c r="L60" s="1"/>
      <c r="M60" s="1">
        <v>30000000</v>
      </c>
      <c r="N60" s="1"/>
      <c r="O60" s="29">
        <f t="shared" si="22"/>
        <v>140000000</v>
      </c>
      <c r="P60" s="6">
        <v>0</v>
      </c>
      <c r="Q60" s="6">
        <v>0</v>
      </c>
      <c r="R60" s="6"/>
      <c r="S60" s="1">
        <f t="shared" ref="S60:S61" si="28">+E60+G60+I60+K60+M60</f>
        <v>140000000</v>
      </c>
      <c r="T60" s="1"/>
      <c r="U60" s="1">
        <f t="shared" si="27"/>
        <v>28000000</v>
      </c>
    </row>
    <row r="61" spans="2:24" x14ac:dyDescent="0.25">
      <c r="B61" s="3" t="s">
        <v>123</v>
      </c>
      <c r="C61" s="11" t="s">
        <v>68</v>
      </c>
      <c r="E61" s="1">
        <v>25000000</v>
      </c>
      <c r="F61" s="1"/>
      <c r="G61" s="1">
        <v>25000000</v>
      </c>
      <c r="H61" s="1"/>
      <c r="I61" s="1">
        <v>30000000</v>
      </c>
      <c r="J61" s="1"/>
      <c r="K61" s="1">
        <v>30000000</v>
      </c>
      <c r="L61" s="1"/>
      <c r="M61" s="1">
        <v>30000000</v>
      </c>
      <c r="N61" s="1"/>
      <c r="O61" s="29">
        <f t="shared" si="22"/>
        <v>140000000</v>
      </c>
      <c r="P61" s="6">
        <v>0</v>
      </c>
      <c r="Q61" s="6">
        <v>0</v>
      </c>
      <c r="R61" s="6"/>
      <c r="S61" s="1">
        <f t="shared" si="28"/>
        <v>140000000</v>
      </c>
      <c r="T61" s="1"/>
      <c r="U61" s="1">
        <f t="shared" si="27"/>
        <v>28000000</v>
      </c>
    </row>
    <row r="62" spans="2:24" x14ac:dyDescent="0.25">
      <c r="C62" s="3" t="s">
        <v>161</v>
      </c>
      <c r="E62" s="4">
        <f>E63+E64</f>
        <v>80000000</v>
      </c>
      <c r="F62" s="1"/>
      <c r="G62" s="4">
        <f>G63+G64</f>
        <v>80000000</v>
      </c>
      <c r="H62" s="1"/>
      <c r="I62" s="4">
        <f>I63+I64</f>
        <v>80000000</v>
      </c>
      <c r="J62" s="1"/>
      <c r="K62" s="4">
        <f>K63+K64</f>
        <v>80000000</v>
      </c>
      <c r="L62" s="1"/>
      <c r="M62" s="4">
        <f>M63+M64</f>
        <v>80000000</v>
      </c>
      <c r="N62" s="1"/>
      <c r="O62" s="6">
        <f>S63</f>
        <v>250000000</v>
      </c>
      <c r="P62" s="6">
        <f>S64</f>
        <v>150000000</v>
      </c>
      <c r="Q62" s="6">
        <v>0</v>
      </c>
      <c r="R62" s="6"/>
      <c r="S62" s="6">
        <f t="shared" ref="S62:S69" si="29">+E62+G62+I62+K62+M62</f>
        <v>400000000</v>
      </c>
      <c r="T62" s="1"/>
      <c r="U62" s="4">
        <f>+S62/5</f>
        <v>80000000</v>
      </c>
    </row>
    <row r="63" spans="2:24" x14ac:dyDescent="0.25">
      <c r="B63" s="3" t="s">
        <v>124</v>
      </c>
      <c r="C63" s="3" t="s">
        <v>162</v>
      </c>
      <c r="E63" s="1">
        <v>50000000</v>
      </c>
      <c r="F63" s="1"/>
      <c r="G63" s="1">
        <v>50000000</v>
      </c>
      <c r="H63" s="1"/>
      <c r="I63" s="1">
        <v>50000000</v>
      </c>
      <c r="J63" s="1"/>
      <c r="K63" s="1">
        <v>50000000</v>
      </c>
      <c r="L63" s="1"/>
      <c r="M63" s="1">
        <v>50000000</v>
      </c>
      <c r="N63" s="1"/>
      <c r="O63" s="1">
        <f>S63</f>
        <v>250000000</v>
      </c>
      <c r="P63" s="6">
        <v>0</v>
      </c>
      <c r="Q63" s="6">
        <v>0</v>
      </c>
      <c r="R63" s="6"/>
      <c r="S63" s="1">
        <f t="shared" si="29"/>
        <v>250000000</v>
      </c>
      <c r="T63" s="1"/>
      <c r="U63" s="1">
        <f>+S63/5</f>
        <v>50000000</v>
      </c>
      <c r="W63" s="3" t="s">
        <v>34</v>
      </c>
      <c r="X63" s="3" t="s">
        <v>33</v>
      </c>
    </row>
    <row r="64" spans="2:24" ht="13" x14ac:dyDescent="0.3">
      <c r="C64" s="3" t="s">
        <v>188</v>
      </c>
      <c r="E64" s="1">
        <v>30000000</v>
      </c>
      <c r="F64" s="1"/>
      <c r="G64" s="1">
        <v>30000000</v>
      </c>
      <c r="H64" s="1"/>
      <c r="I64" s="1">
        <v>30000000</v>
      </c>
      <c r="J64" s="1"/>
      <c r="K64" s="1">
        <v>30000000</v>
      </c>
      <c r="L64" s="1"/>
      <c r="M64" s="1">
        <v>30000000</v>
      </c>
      <c r="N64" s="1"/>
      <c r="O64" s="6">
        <v>0</v>
      </c>
      <c r="P64" s="1">
        <f>S64</f>
        <v>150000000</v>
      </c>
      <c r="Q64" s="6">
        <v>0</v>
      </c>
      <c r="R64" s="6"/>
      <c r="S64" s="1">
        <f t="shared" si="29"/>
        <v>150000000</v>
      </c>
      <c r="T64" s="1"/>
      <c r="U64" s="1">
        <f>+S64/5</f>
        <v>30000000</v>
      </c>
      <c r="W64" s="3" t="s">
        <v>12</v>
      </c>
    </row>
    <row r="65" spans="1:24" x14ac:dyDescent="0.25">
      <c r="B65" s="3" t="s">
        <v>125</v>
      </c>
      <c r="C65" s="3" t="s">
        <v>50</v>
      </c>
      <c r="E65" s="4">
        <v>55000000</v>
      </c>
      <c r="G65" s="4">
        <v>55000000</v>
      </c>
      <c r="I65" s="4">
        <v>55000000</v>
      </c>
      <c r="K65" s="4">
        <v>55000000</v>
      </c>
      <c r="M65" s="4">
        <v>55000000</v>
      </c>
      <c r="O65" s="6">
        <f>S65</f>
        <v>275000000</v>
      </c>
      <c r="P65" s="6">
        <v>0</v>
      </c>
      <c r="Q65" s="6">
        <v>0</v>
      </c>
      <c r="R65" s="6"/>
      <c r="S65" s="6">
        <f t="shared" si="29"/>
        <v>275000000</v>
      </c>
      <c r="T65" s="6"/>
      <c r="U65" s="4">
        <f t="shared" ref="U65" si="30">+S65/5</f>
        <v>55000000</v>
      </c>
      <c r="W65" s="3" t="s">
        <v>34</v>
      </c>
      <c r="X65" s="3" t="s">
        <v>33</v>
      </c>
    </row>
    <row r="66" spans="1:24" s="5" customFormat="1" ht="13" x14ac:dyDescent="0.3">
      <c r="A66" s="3"/>
      <c r="B66" s="3" t="s">
        <v>126</v>
      </c>
      <c r="C66" s="12" t="s">
        <v>189</v>
      </c>
      <c r="E66" s="4">
        <v>600000000</v>
      </c>
      <c r="F66" s="3"/>
      <c r="G66" s="4">
        <v>640000000</v>
      </c>
      <c r="H66" s="3"/>
      <c r="I66" s="4">
        <v>650000000</v>
      </c>
      <c r="J66" s="3"/>
      <c r="K66" s="4">
        <v>675000000</v>
      </c>
      <c r="L66" s="3"/>
      <c r="M66" s="4">
        <v>700000000</v>
      </c>
      <c r="N66" s="3"/>
      <c r="O66" s="6">
        <v>0</v>
      </c>
      <c r="P66" s="6">
        <v>0</v>
      </c>
      <c r="Q66" s="6">
        <f>S66</f>
        <v>3265000000</v>
      </c>
      <c r="R66" s="6"/>
      <c r="S66" s="6">
        <f t="shared" si="29"/>
        <v>3265000000</v>
      </c>
      <c r="T66" s="6"/>
      <c r="U66" s="4">
        <f>+S66/5</f>
        <v>653000000</v>
      </c>
      <c r="V66" s="3"/>
      <c r="W66" s="3" t="s">
        <v>94</v>
      </c>
      <c r="X66" s="3" t="s">
        <v>26</v>
      </c>
    </row>
    <row r="67" spans="1:24" ht="13" x14ac:dyDescent="0.25">
      <c r="A67" s="5"/>
      <c r="B67" s="3" t="s">
        <v>127</v>
      </c>
      <c r="C67" s="20" t="s">
        <v>190</v>
      </c>
      <c r="E67" s="9">
        <v>300000000</v>
      </c>
      <c r="F67" s="5"/>
      <c r="G67" s="9">
        <v>300000000</v>
      </c>
      <c r="H67" s="5"/>
      <c r="I67" s="9">
        <v>300000000</v>
      </c>
      <c r="J67" s="5"/>
      <c r="K67" s="9">
        <v>300000000</v>
      </c>
      <c r="L67" s="5"/>
      <c r="M67" s="9">
        <v>300000000</v>
      </c>
      <c r="N67" s="5"/>
      <c r="O67" s="6">
        <v>0</v>
      </c>
      <c r="P67" s="6">
        <v>0</v>
      </c>
      <c r="Q67" s="6">
        <f>S67</f>
        <v>1500000000</v>
      </c>
      <c r="R67" s="6"/>
      <c r="S67" s="31">
        <f t="shared" si="29"/>
        <v>1500000000</v>
      </c>
      <c r="T67" s="31"/>
      <c r="U67" s="9">
        <f t="shared" ref="U67" si="31">+S67/5</f>
        <v>300000000</v>
      </c>
      <c r="V67" s="5"/>
      <c r="W67" s="3" t="s">
        <v>94</v>
      </c>
      <c r="X67" s="5" t="s">
        <v>26</v>
      </c>
    </row>
    <row r="68" spans="1:24" ht="13" x14ac:dyDescent="0.25">
      <c r="A68" s="5"/>
      <c r="B68" s="3" t="s">
        <v>128</v>
      </c>
      <c r="C68" s="20" t="s">
        <v>191</v>
      </c>
      <c r="E68" s="9">
        <v>100000000</v>
      </c>
      <c r="F68" s="5"/>
      <c r="G68" s="9">
        <v>100000000</v>
      </c>
      <c r="H68" s="5"/>
      <c r="I68" s="9">
        <v>100000000</v>
      </c>
      <c r="J68" s="5"/>
      <c r="K68" s="9">
        <v>100000000</v>
      </c>
      <c r="L68" s="5"/>
      <c r="M68" s="9">
        <v>100000000</v>
      </c>
      <c r="N68" s="5"/>
      <c r="O68" s="6">
        <v>0</v>
      </c>
      <c r="P68" s="6">
        <v>0</v>
      </c>
      <c r="Q68" s="6">
        <f>S68</f>
        <v>500000000</v>
      </c>
      <c r="R68" s="6"/>
      <c r="S68" s="31">
        <f t="shared" si="29"/>
        <v>500000000</v>
      </c>
      <c r="T68" s="31"/>
      <c r="U68" s="9">
        <f t="shared" ref="U68" si="32">+S68/5</f>
        <v>100000000</v>
      </c>
      <c r="V68" s="5"/>
      <c r="W68" s="3" t="s">
        <v>94</v>
      </c>
      <c r="X68" s="5" t="s">
        <v>26</v>
      </c>
    </row>
    <row r="69" spans="1:24" ht="13" x14ac:dyDescent="0.25">
      <c r="A69" s="5"/>
      <c r="B69" s="3" t="s">
        <v>129</v>
      </c>
      <c r="C69" s="20" t="s">
        <v>192</v>
      </c>
      <c r="E69" s="9">
        <v>100000000</v>
      </c>
      <c r="F69" s="5"/>
      <c r="G69" s="9">
        <v>100000000</v>
      </c>
      <c r="H69" s="5"/>
      <c r="I69" s="9">
        <v>100000000</v>
      </c>
      <c r="J69" s="5"/>
      <c r="K69" s="9">
        <v>100000000</v>
      </c>
      <c r="L69" s="5"/>
      <c r="M69" s="9">
        <v>100000000</v>
      </c>
      <c r="N69" s="5"/>
      <c r="O69" s="6">
        <v>0</v>
      </c>
      <c r="P69" s="6">
        <v>0</v>
      </c>
      <c r="Q69" s="6">
        <f>S69</f>
        <v>500000000</v>
      </c>
      <c r="R69" s="6"/>
      <c r="S69" s="31">
        <f t="shared" si="29"/>
        <v>500000000</v>
      </c>
      <c r="T69" s="31"/>
      <c r="U69" s="9">
        <f t="shared" ref="U69" si="33">+S69/5</f>
        <v>100000000</v>
      </c>
      <c r="V69" s="5"/>
      <c r="W69" s="3" t="s">
        <v>94</v>
      </c>
      <c r="X69" s="5" t="s">
        <v>26</v>
      </c>
    </row>
    <row r="70" spans="1:24" ht="13" x14ac:dyDescent="0.25">
      <c r="B70" s="3" t="s">
        <v>130</v>
      </c>
      <c r="C70" s="20" t="s">
        <v>193</v>
      </c>
      <c r="E70" s="4">
        <v>15000000</v>
      </c>
      <c r="G70" s="4">
        <v>15000000</v>
      </c>
      <c r="I70" s="4">
        <v>15000000</v>
      </c>
      <c r="K70" s="4">
        <v>15000000</v>
      </c>
      <c r="M70" s="4">
        <v>15000000</v>
      </c>
      <c r="O70" s="6">
        <v>0</v>
      </c>
      <c r="P70" s="6">
        <v>0</v>
      </c>
      <c r="Q70" s="6">
        <f>S70</f>
        <v>75000000</v>
      </c>
      <c r="R70" s="6"/>
      <c r="S70" s="6">
        <f>+E70+G70+I70+K70+M70</f>
        <v>75000000</v>
      </c>
      <c r="T70" s="6"/>
      <c r="U70" s="4">
        <f>+S70/5</f>
        <v>15000000</v>
      </c>
      <c r="W70" s="3" t="s">
        <v>94</v>
      </c>
      <c r="X70" s="5" t="s">
        <v>26</v>
      </c>
    </row>
    <row r="71" spans="1:24" x14ac:dyDescent="0.25">
      <c r="C71" s="12" t="s">
        <v>10</v>
      </c>
    </row>
    <row r="72" spans="1:24" s="5" customFormat="1" x14ac:dyDescent="0.25">
      <c r="B72" s="3" t="s">
        <v>131</v>
      </c>
      <c r="C72" s="10" t="s">
        <v>81</v>
      </c>
      <c r="E72" s="4">
        <v>147000000</v>
      </c>
      <c r="F72" s="3"/>
      <c r="G72" s="4">
        <v>147000000</v>
      </c>
      <c r="H72" s="3"/>
      <c r="I72" s="4">
        <v>147000000</v>
      </c>
      <c r="J72" s="3"/>
      <c r="K72" s="4">
        <v>147000000</v>
      </c>
      <c r="L72" s="3"/>
      <c r="M72" s="4">
        <v>147000000</v>
      </c>
      <c r="N72" s="3"/>
      <c r="O72" s="6">
        <f t="shared" ref="O72:O82" si="34">S72</f>
        <v>735000000</v>
      </c>
      <c r="P72" s="6">
        <v>0</v>
      </c>
      <c r="Q72" s="6">
        <v>0</v>
      </c>
      <c r="R72" s="6"/>
      <c r="S72" s="6">
        <f t="shared" ref="S72:S86" si="35">+E72+G72+I72+K72+M72</f>
        <v>735000000</v>
      </c>
      <c r="T72" s="6"/>
      <c r="U72" s="4">
        <f t="shared" ref="U72:U86" si="36">+S72/5</f>
        <v>147000000</v>
      </c>
      <c r="V72" s="3"/>
      <c r="W72" s="3" t="s">
        <v>34</v>
      </c>
      <c r="X72" s="3" t="s">
        <v>33</v>
      </c>
    </row>
    <row r="73" spans="1:24" x14ac:dyDescent="0.25">
      <c r="B73" s="3" t="s">
        <v>157</v>
      </c>
      <c r="C73" s="11" t="s">
        <v>159</v>
      </c>
      <c r="E73" s="1">
        <v>15000000</v>
      </c>
      <c r="F73" s="1"/>
      <c r="G73" s="1">
        <v>15000000</v>
      </c>
      <c r="H73" s="1"/>
      <c r="I73" s="1">
        <v>15000000</v>
      </c>
      <c r="J73" s="1"/>
      <c r="K73" s="1">
        <v>15000000</v>
      </c>
      <c r="L73" s="1"/>
      <c r="M73" s="1">
        <v>15000000</v>
      </c>
      <c r="N73" s="1"/>
      <c r="O73" s="29">
        <f t="shared" si="34"/>
        <v>75000000</v>
      </c>
      <c r="P73" s="6">
        <v>0</v>
      </c>
      <c r="Q73" s="6">
        <v>0</v>
      </c>
      <c r="R73" s="6"/>
      <c r="S73" s="1">
        <f>+E73+G73+I73+K73+M73</f>
        <v>75000000</v>
      </c>
      <c r="T73" s="1"/>
      <c r="U73" s="1">
        <f t="shared" si="36"/>
        <v>15000000</v>
      </c>
    </row>
    <row r="74" spans="1:24" x14ac:dyDescent="0.25">
      <c r="B74" s="3" t="s">
        <v>158</v>
      </c>
      <c r="C74" s="11" t="s">
        <v>160</v>
      </c>
      <c r="E74" s="1">
        <v>10000000</v>
      </c>
      <c r="F74" s="1"/>
      <c r="G74" s="1">
        <v>10000000</v>
      </c>
      <c r="H74" s="1"/>
      <c r="I74" s="1">
        <v>10000000</v>
      </c>
      <c r="J74" s="1"/>
      <c r="K74" s="1">
        <v>10000000</v>
      </c>
      <c r="L74" s="1"/>
      <c r="M74" s="1">
        <v>10000000</v>
      </c>
      <c r="N74" s="1"/>
      <c r="O74" s="29">
        <f t="shared" si="34"/>
        <v>50000000</v>
      </c>
      <c r="P74" s="6">
        <v>0</v>
      </c>
      <c r="Q74" s="6">
        <v>0</v>
      </c>
      <c r="R74" s="6"/>
      <c r="S74" s="1">
        <f>+E74+G74+I74+K74+M74</f>
        <v>50000000</v>
      </c>
      <c r="T74" s="1"/>
      <c r="U74" s="1">
        <f t="shared" ref="U74:U75" si="37">+S74/5</f>
        <v>10000000</v>
      </c>
    </row>
    <row r="75" spans="1:24" x14ac:dyDescent="0.25">
      <c r="B75" s="12" t="s">
        <v>172</v>
      </c>
      <c r="C75" s="11" t="s">
        <v>84</v>
      </c>
      <c r="E75" s="1">
        <v>60000000</v>
      </c>
      <c r="F75" s="1"/>
      <c r="G75" s="1">
        <v>60000000</v>
      </c>
      <c r="H75" s="1"/>
      <c r="I75" s="1">
        <v>60000000</v>
      </c>
      <c r="J75" s="1"/>
      <c r="K75" s="1">
        <v>60000000</v>
      </c>
      <c r="L75" s="1"/>
      <c r="M75" s="1">
        <v>60000000</v>
      </c>
      <c r="N75" s="1"/>
      <c r="O75" s="29">
        <f t="shared" si="34"/>
        <v>300000000</v>
      </c>
      <c r="P75" s="6">
        <v>0</v>
      </c>
      <c r="Q75" s="6">
        <v>0</v>
      </c>
      <c r="R75" s="6"/>
      <c r="S75" s="1">
        <f>+E75+G75+I75+K75+M75</f>
        <v>300000000</v>
      </c>
      <c r="T75" s="1"/>
      <c r="U75" s="1">
        <f t="shared" si="37"/>
        <v>60000000</v>
      </c>
    </row>
    <row r="76" spans="1:24" s="5" customFormat="1" x14ac:dyDescent="0.25">
      <c r="B76" s="3" t="s">
        <v>132</v>
      </c>
      <c r="C76" s="10" t="s">
        <v>22</v>
      </c>
      <c r="E76" s="4">
        <v>110000000</v>
      </c>
      <c r="F76" s="3"/>
      <c r="G76" s="4">
        <v>110000000</v>
      </c>
      <c r="H76" s="3"/>
      <c r="I76" s="4">
        <v>110000000</v>
      </c>
      <c r="J76" s="3"/>
      <c r="K76" s="4">
        <v>110000000</v>
      </c>
      <c r="L76" s="3"/>
      <c r="M76" s="4">
        <v>110000000</v>
      </c>
      <c r="N76" s="3"/>
      <c r="O76" s="6">
        <f t="shared" si="34"/>
        <v>550000000</v>
      </c>
      <c r="P76" s="6">
        <v>0</v>
      </c>
      <c r="Q76" s="6">
        <v>0</v>
      </c>
      <c r="R76" s="6"/>
      <c r="S76" s="6">
        <f t="shared" si="35"/>
        <v>550000000</v>
      </c>
      <c r="T76" s="6"/>
      <c r="U76" s="4">
        <f t="shared" si="36"/>
        <v>110000000</v>
      </c>
      <c r="V76" s="3"/>
      <c r="W76" s="3" t="s">
        <v>34</v>
      </c>
      <c r="X76" s="3" t="s">
        <v>33</v>
      </c>
    </row>
    <row r="77" spans="1:24" x14ac:dyDescent="0.25">
      <c r="B77" s="3" t="s">
        <v>170</v>
      </c>
      <c r="C77" s="11" t="s">
        <v>69</v>
      </c>
      <c r="E77" s="1">
        <v>12000000</v>
      </c>
      <c r="F77" s="1"/>
      <c r="G77" s="1">
        <v>12000000</v>
      </c>
      <c r="H77" s="1"/>
      <c r="I77" s="1">
        <v>12000000</v>
      </c>
      <c r="J77" s="1"/>
      <c r="K77" s="1">
        <v>12000000</v>
      </c>
      <c r="L77" s="1"/>
      <c r="M77" s="1">
        <v>12000000</v>
      </c>
      <c r="N77" s="1"/>
      <c r="O77" s="29">
        <f t="shared" si="34"/>
        <v>60000000</v>
      </c>
      <c r="P77" s="6">
        <v>0</v>
      </c>
      <c r="Q77" s="6">
        <v>0</v>
      </c>
      <c r="R77" s="6"/>
      <c r="S77" s="1">
        <f>+E77+G77+I77+K77+M77</f>
        <v>60000000</v>
      </c>
      <c r="T77" s="1"/>
      <c r="U77" s="1">
        <f t="shared" si="36"/>
        <v>12000000</v>
      </c>
    </row>
    <row r="78" spans="1:24" x14ac:dyDescent="0.25">
      <c r="B78" s="3" t="s">
        <v>171</v>
      </c>
      <c r="C78" s="11" t="s">
        <v>72</v>
      </c>
      <c r="E78" s="1">
        <v>20000000</v>
      </c>
      <c r="F78" s="1"/>
      <c r="G78" s="1">
        <v>20000000</v>
      </c>
      <c r="H78" s="1"/>
      <c r="I78" s="1">
        <v>20000000</v>
      </c>
      <c r="J78" s="1"/>
      <c r="K78" s="1">
        <v>20000000</v>
      </c>
      <c r="L78" s="1"/>
      <c r="M78" s="1">
        <v>20000000</v>
      </c>
      <c r="N78" s="1"/>
      <c r="O78" s="29">
        <f t="shared" si="34"/>
        <v>100000000</v>
      </c>
      <c r="P78" s="6">
        <v>0</v>
      </c>
      <c r="Q78" s="6">
        <v>0</v>
      </c>
      <c r="R78" s="6"/>
      <c r="S78" s="1">
        <f>+E78+G78+I78+K78+M78</f>
        <v>100000000</v>
      </c>
      <c r="T78" s="1"/>
      <c r="U78" s="1">
        <f t="shared" ref="U78:U79" si="38">+S78/5</f>
        <v>20000000</v>
      </c>
    </row>
    <row r="79" spans="1:24" x14ac:dyDescent="0.25">
      <c r="B79" s="12" t="s">
        <v>172</v>
      </c>
      <c r="C79" s="11" t="s">
        <v>84</v>
      </c>
      <c r="E79" s="1">
        <v>60000000</v>
      </c>
      <c r="F79" s="1"/>
      <c r="G79" s="1">
        <v>60000000</v>
      </c>
      <c r="H79" s="1"/>
      <c r="I79" s="1">
        <v>60000000</v>
      </c>
      <c r="J79" s="1"/>
      <c r="K79" s="1">
        <v>60000000</v>
      </c>
      <c r="L79" s="1"/>
      <c r="M79" s="1">
        <v>60000000</v>
      </c>
      <c r="N79" s="1"/>
      <c r="O79" s="29">
        <f t="shared" si="34"/>
        <v>300000000</v>
      </c>
      <c r="P79" s="6">
        <v>0</v>
      </c>
      <c r="Q79" s="6">
        <v>0</v>
      </c>
      <c r="R79" s="6"/>
      <c r="S79" s="1">
        <f>+E79+G79+I79+K79+M79</f>
        <v>300000000</v>
      </c>
      <c r="T79" s="1"/>
      <c r="U79" s="1">
        <f t="shared" si="38"/>
        <v>60000000</v>
      </c>
    </row>
    <row r="80" spans="1:24" x14ac:dyDescent="0.25">
      <c r="B80" s="3" t="s">
        <v>133</v>
      </c>
      <c r="C80" s="10" t="s">
        <v>23</v>
      </c>
      <c r="E80" s="4">
        <v>25000000</v>
      </c>
      <c r="G80" s="4">
        <v>25250000</v>
      </c>
      <c r="I80" s="4">
        <v>25500000</v>
      </c>
      <c r="K80" s="4">
        <v>25750000</v>
      </c>
      <c r="M80" s="4">
        <v>26000000</v>
      </c>
      <c r="O80" s="6">
        <f t="shared" si="34"/>
        <v>127500000</v>
      </c>
      <c r="P80" s="6">
        <v>0</v>
      </c>
      <c r="Q80" s="6">
        <v>0</v>
      </c>
      <c r="R80" s="6"/>
      <c r="S80" s="6">
        <f t="shared" si="35"/>
        <v>127500000</v>
      </c>
      <c r="T80" s="6"/>
      <c r="U80" s="4">
        <f t="shared" si="36"/>
        <v>25500000</v>
      </c>
      <c r="W80" s="3" t="s">
        <v>34</v>
      </c>
      <c r="X80" s="3" t="s">
        <v>33</v>
      </c>
    </row>
    <row r="81" spans="2:24" s="5" customFormat="1" x14ac:dyDescent="0.25">
      <c r="B81" s="3" t="s">
        <v>134</v>
      </c>
      <c r="C81" s="10" t="s">
        <v>24</v>
      </c>
      <c r="E81" s="4">
        <v>110000000</v>
      </c>
      <c r="F81" s="3"/>
      <c r="G81" s="4">
        <v>110000000</v>
      </c>
      <c r="H81" s="3"/>
      <c r="I81" s="4">
        <v>110000000</v>
      </c>
      <c r="J81" s="3"/>
      <c r="K81" s="4">
        <v>110000000</v>
      </c>
      <c r="L81" s="3"/>
      <c r="M81" s="4">
        <v>110000000</v>
      </c>
      <c r="N81" s="3"/>
      <c r="O81" s="6">
        <f t="shared" si="34"/>
        <v>550000000</v>
      </c>
      <c r="P81" s="6">
        <v>0</v>
      </c>
      <c r="Q81" s="6">
        <v>0</v>
      </c>
      <c r="R81" s="6"/>
      <c r="S81" s="6">
        <f t="shared" si="35"/>
        <v>550000000</v>
      </c>
      <c r="T81" s="6"/>
      <c r="U81" s="4">
        <f t="shared" si="36"/>
        <v>110000000</v>
      </c>
      <c r="V81" s="3"/>
      <c r="W81" s="3" t="s">
        <v>34</v>
      </c>
      <c r="X81" s="3" t="s">
        <v>33</v>
      </c>
    </row>
    <row r="82" spans="2:24" x14ac:dyDescent="0.25">
      <c r="B82" s="12" t="s">
        <v>172</v>
      </c>
      <c r="C82" s="11" t="s">
        <v>84</v>
      </c>
      <c r="E82" s="1">
        <v>60000000</v>
      </c>
      <c r="F82" s="1"/>
      <c r="G82" s="1">
        <v>60000000</v>
      </c>
      <c r="H82" s="1"/>
      <c r="I82" s="1">
        <v>60000000</v>
      </c>
      <c r="J82" s="1"/>
      <c r="K82" s="1">
        <v>60000000</v>
      </c>
      <c r="L82" s="1"/>
      <c r="M82" s="1">
        <v>60000000</v>
      </c>
      <c r="N82" s="1"/>
      <c r="O82" s="29">
        <f t="shared" si="34"/>
        <v>300000000</v>
      </c>
      <c r="P82" s="6">
        <v>0</v>
      </c>
      <c r="Q82" s="6">
        <v>0</v>
      </c>
      <c r="R82" s="6"/>
      <c r="S82" s="1">
        <f>+E82+G82+I82+K82+M82</f>
        <v>300000000</v>
      </c>
      <c r="T82" s="1"/>
      <c r="U82" s="1">
        <f t="shared" si="36"/>
        <v>60000000</v>
      </c>
    </row>
    <row r="83" spans="2:24" x14ac:dyDescent="0.25">
      <c r="B83" s="12"/>
      <c r="C83" s="10" t="s">
        <v>92</v>
      </c>
      <c r="E83" s="4">
        <f>E84+E85</f>
        <v>99000000</v>
      </c>
      <c r="F83" s="1"/>
      <c r="G83" s="4">
        <f>G84+G85</f>
        <v>99500000</v>
      </c>
      <c r="H83" s="1"/>
      <c r="I83" s="4">
        <f>I84+I85</f>
        <v>100000000</v>
      </c>
      <c r="J83" s="1"/>
      <c r="K83" s="4">
        <f>K84+K85</f>
        <v>100500000</v>
      </c>
      <c r="L83" s="1"/>
      <c r="M83" s="4">
        <f>M84+M85</f>
        <v>101000000</v>
      </c>
      <c r="N83" s="1"/>
      <c r="O83" s="6">
        <f>S84</f>
        <v>405000000</v>
      </c>
      <c r="P83" s="6">
        <f>S85</f>
        <v>95000000</v>
      </c>
      <c r="Q83" s="6">
        <v>0</v>
      </c>
      <c r="R83" s="6"/>
      <c r="S83" s="6">
        <f t="shared" si="35"/>
        <v>500000000</v>
      </c>
      <c r="T83" s="1"/>
      <c r="U83" s="4">
        <f t="shared" si="36"/>
        <v>100000000</v>
      </c>
    </row>
    <row r="84" spans="2:24" x14ac:dyDescent="0.25">
      <c r="B84" s="3" t="s">
        <v>135</v>
      </c>
      <c r="C84" s="10" t="s">
        <v>60</v>
      </c>
      <c r="E84" s="1">
        <v>80000000</v>
      </c>
      <c r="F84" s="1"/>
      <c r="G84" s="1">
        <v>80500000</v>
      </c>
      <c r="H84" s="1"/>
      <c r="I84" s="1">
        <v>81000000</v>
      </c>
      <c r="J84" s="1"/>
      <c r="K84" s="1">
        <v>81500000</v>
      </c>
      <c r="L84" s="1"/>
      <c r="M84" s="1">
        <v>82000000</v>
      </c>
      <c r="N84" s="1"/>
      <c r="O84" s="1">
        <f>S84</f>
        <v>405000000</v>
      </c>
      <c r="P84" s="6">
        <v>0</v>
      </c>
      <c r="Q84" s="6">
        <v>0</v>
      </c>
      <c r="R84" s="6"/>
      <c r="S84" s="1">
        <f t="shared" si="35"/>
        <v>405000000</v>
      </c>
      <c r="T84" s="1"/>
      <c r="U84" s="1">
        <f t="shared" si="36"/>
        <v>81000000</v>
      </c>
      <c r="W84" s="3" t="s">
        <v>34</v>
      </c>
      <c r="X84" s="3" t="s">
        <v>33</v>
      </c>
    </row>
    <row r="85" spans="2:24" ht="13" x14ac:dyDescent="0.3">
      <c r="C85" s="10" t="s">
        <v>194</v>
      </c>
      <c r="E85" s="1">
        <v>19000000</v>
      </c>
      <c r="F85" s="1"/>
      <c r="G85" s="1">
        <v>19000000</v>
      </c>
      <c r="H85" s="1"/>
      <c r="I85" s="1">
        <v>19000000</v>
      </c>
      <c r="J85" s="1"/>
      <c r="K85" s="1">
        <v>19000000</v>
      </c>
      <c r="L85" s="1"/>
      <c r="M85" s="1">
        <v>19000000</v>
      </c>
      <c r="N85" s="1"/>
      <c r="O85" s="6">
        <v>0</v>
      </c>
      <c r="P85" s="1">
        <f>S85</f>
        <v>95000000</v>
      </c>
      <c r="Q85" s="6">
        <v>0</v>
      </c>
      <c r="R85" s="6"/>
      <c r="S85" s="1">
        <f t="shared" si="35"/>
        <v>95000000</v>
      </c>
      <c r="T85" s="1"/>
      <c r="U85" s="1">
        <f t="shared" si="36"/>
        <v>19000000</v>
      </c>
      <c r="W85" s="3" t="s">
        <v>12</v>
      </c>
    </row>
    <row r="86" spans="2:24" x14ac:dyDescent="0.25">
      <c r="B86" s="3" t="s">
        <v>136</v>
      </c>
      <c r="C86" s="10" t="s">
        <v>25</v>
      </c>
      <c r="E86" s="4">
        <v>26000000</v>
      </c>
      <c r="G86" s="4">
        <v>26250000</v>
      </c>
      <c r="I86" s="4">
        <v>26500000</v>
      </c>
      <c r="K86" s="4">
        <v>26750000</v>
      </c>
      <c r="M86" s="4">
        <v>27000000</v>
      </c>
      <c r="O86" s="6">
        <f>S86</f>
        <v>132500000</v>
      </c>
      <c r="P86" s="6">
        <v>0</v>
      </c>
      <c r="Q86" s="6">
        <v>0</v>
      </c>
      <c r="R86" s="6"/>
      <c r="S86" s="6">
        <f t="shared" si="35"/>
        <v>132500000</v>
      </c>
      <c r="T86" s="6"/>
      <c r="U86" s="4">
        <f t="shared" si="36"/>
        <v>26500000</v>
      </c>
      <c r="W86" s="3" t="s">
        <v>34</v>
      </c>
      <c r="X86" s="3" t="s">
        <v>33</v>
      </c>
    </row>
    <row r="87" spans="2:24" x14ac:dyDescent="0.25">
      <c r="C87" s="12" t="s">
        <v>11</v>
      </c>
    </row>
    <row r="88" spans="2:24" x14ac:dyDescent="0.25">
      <c r="B88" s="3" t="s">
        <v>137</v>
      </c>
      <c r="C88" s="10" t="s">
        <v>61</v>
      </c>
      <c r="E88" s="4">
        <v>60000000</v>
      </c>
      <c r="G88" s="4">
        <v>65000000</v>
      </c>
      <c r="I88" s="4">
        <v>70000000</v>
      </c>
      <c r="K88" s="4">
        <v>75000000</v>
      </c>
      <c r="M88" s="4">
        <v>80000000</v>
      </c>
      <c r="O88" s="6">
        <f>S88</f>
        <v>350000000</v>
      </c>
      <c r="P88" s="6">
        <v>0</v>
      </c>
      <c r="Q88" s="6">
        <v>0</v>
      </c>
      <c r="R88" s="6"/>
      <c r="S88" s="6">
        <f>+E88+G88+I88+K88+M88</f>
        <v>350000000</v>
      </c>
      <c r="T88" s="6"/>
      <c r="U88" s="4">
        <f>+S88/5</f>
        <v>70000000</v>
      </c>
      <c r="W88" s="3" t="s">
        <v>34</v>
      </c>
      <c r="X88" s="3" t="s">
        <v>33</v>
      </c>
    </row>
    <row r="89" spans="2:24" x14ac:dyDescent="0.25">
      <c r="B89" s="3" t="s">
        <v>138</v>
      </c>
      <c r="C89" s="10" t="s">
        <v>163</v>
      </c>
      <c r="E89" s="4">
        <v>10000000</v>
      </c>
      <c r="G89" s="4">
        <v>10000000</v>
      </c>
      <c r="I89" s="4">
        <v>10000000</v>
      </c>
      <c r="K89" s="4">
        <v>10000000</v>
      </c>
      <c r="M89" s="4">
        <v>10000000</v>
      </c>
      <c r="O89" s="6">
        <f>S89</f>
        <v>50000000</v>
      </c>
      <c r="P89" s="6">
        <v>0</v>
      </c>
      <c r="Q89" s="6">
        <v>0</v>
      </c>
      <c r="R89" s="6"/>
      <c r="S89" s="6">
        <f>+E89+G89+I89+K89+M89</f>
        <v>50000000</v>
      </c>
      <c r="T89" s="6"/>
      <c r="U89" s="4">
        <f>+S89/5</f>
        <v>10000000</v>
      </c>
      <c r="W89" s="3" t="s">
        <v>34</v>
      </c>
      <c r="X89" s="3" t="s">
        <v>33</v>
      </c>
    </row>
    <row r="90" spans="2:24" x14ac:dyDescent="0.25">
      <c r="C90" s="10" t="s">
        <v>164</v>
      </c>
      <c r="E90" s="4">
        <f>E91+E94</f>
        <v>195000000</v>
      </c>
      <c r="G90" s="4">
        <f>G91+G94</f>
        <v>198000000</v>
      </c>
      <c r="I90" s="4">
        <f>I91+I94</f>
        <v>200000000</v>
      </c>
      <c r="K90" s="4">
        <f>K91+K94</f>
        <v>202000000</v>
      </c>
      <c r="M90" s="4">
        <f>M91+M94</f>
        <v>205000000</v>
      </c>
      <c r="O90" s="6">
        <f>S91</f>
        <v>500000000</v>
      </c>
      <c r="P90" s="6">
        <f>S94</f>
        <v>500000000</v>
      </c>
      <c r="Q90" s="6">
        <v>0</v>
      </c>
      <c r="R90" s="6"/>
      <c r="S90" s="6">
        <f>+E90+G90+I90+K90+M90</f>
        <v>1000000000</v>
      </c>
      <c r="T90" s="6"/>
      <c r="U90" s="4">
        <f>+S90/5</f>
        <v>200000000</v>
      </c>
    </row>
    <row r="91" spans="2:24" x14ac:dyDescent="0.25">
      <c r="C91" s="10" t="s">
        <v>165</v>
      </c>
      <c r="E91" s="1">
        <f>SUM(E92:E93)</f>
        <v>95000000</v>
      </c>
      <c r="F91" s="1"/>
      <c r="G91" s="1">
        <f>SUM(G92:G93)</f>
        <v>98000000</v>
      </c>
      <c r="H91" s="1"/>
      <c r="I91" s="1">
        <f>SUM(I92:I93)</f>
        <v>100000000</v>
      </c>
      <c r="J91" s="1"/>
      <c r="K91" s="1">
        <f>SUM(K92:K93)</f>
        <v>102000000</v>
      </c>
      <c r="L91" s="1"/>
      <c r="M91" s="1">
        <f>SUM(M92:M93)</f>
        <v>105000000</v>
      </c>
      <c r="N91" s="1"/>
      <c r="O91" s="1">
        <f>S91</f>
        <v>500000000</v>
      </c>
      <c r="P91" s="6">
        <v>0</v>
      </c>
      <c r="Q91" s="6">
        <v>0</v>
      </c>
      <c r="R91" s="6"/>
      <c r="S91" s="1">
        <f t="shared" ref="S91" si="39">+E91+G91+I91+K91+M91</f>
        <v>500000000</v>
      </c>
      <c r="T91" s="1"/>
      <c r="U91" s="1">
        <f t="shared" ref="U91:U94" si="40">+S91/5</f>
        <v>100000000</v>
      </c>
      <c r="W91" s="3" t="s">
        <v>34</v>
      </c>
      <c r="X91" s="3" t="s">
        <v>33</v>
      </c>
    </row>
    <row r="92" spans="2:24" x14ac:dyDescent="0.25">
      <c r="B92" s="3" t="s">
        <v>139</v>
      </c>
      <c r="C92" s="11" t="s">
        <v>166</v>
      </c>
      <c r="E92" s="1">
        <v>30000000</v>
      </c>
      <c r="F92" s="1"/>
      <c r="G92" s="1">
        <v>30000000</v>
      </c>
      <c r="H92" s="1"/>
      <c r="I92" s="1">
        <v>30000000</v>
      </c>
      <c r="J92" s="1"/>
      <c r="K92" s="1">
        <v>30000000</v>
      </c>
      <c r="L92" s="1"/>
      <c r="M92" s="1">
        <v>30000000</v>
      </c>
      <c r="N92" s="1"/>
      <c r="O92" s="29">
        <f>S92</f>
        <v>150000000</v>
      </c>
      <c r="P92" s="6">
        <v>0</v>
      </c>
      <c r="Q92" s="6">
        <v>0</v>
      </c>
      <c r="R92" s="6"/>
      <c r="S92" s="1">
        <f t="shared" ref="S92:S97" si="41">+E92+G92+I92+K92+M92</f>
        <v>150000000</v>
      </c>
      <c r="T92" s="1"/>
      <c r="U92" s="1">
        <f t="shared" si="40"/>
        <v>30000000</v>
      </c>
    </row>
    <row r="93" spans="2:24" x14ac:dyDescent="0.25">
      <c r="B93" s="3" t="s">
        <v>140</v>
      </c>
      <c r="C93" s="11" t="s">
        <v>167</v>
      </c>
      <c r="E93" s="1">
        <v>65000000</v>
      </c>
      <c r="F93" s="1"/>
      <c r="G93" s="1">
        <v>68000000</v>
      </c>
      <c r="H93" s="1"/>
      <c r="I93" s="1">
        <v>70000000</v>
      </c>
      <c r="J93" s="1"/>
      <c r="K93" s="1">
        <v>72000000</v>
      </c>
      <c r="L93" s="1"/>
      <c r="M93" s="1">
        <v>75000000</v>
      </c>
      <c r="N93" s="1"/>
      <c r="O93" s="29">
        <f>S93</f>
        <v>350000000</v>
      </c>
      <c r="P93" s="6">
        <v>0</v>
      </c>
      <c r="Q93" s="6">
        <v>0</v>
      </c>
      <c r="R93" s="6"/>
      <c r="S93" s="1">
        <f t="shared" si="41"/>
        <v>350000000</v>
      </c>
      <c r="T93" s="1"/>
      <c r="U93" s="1">
        <f t="shared" si="40"/>
        <v>70000000</v>
      </c>
    </row>
    <row r="94" spans="2:24" ht="13" x14ac:dyDescent="0.3">
      <c r="C94" s="10" t="s">
        <v>195</v>
      </c>
      <c r="E94" s="1">
        <v>100000000</v>
      </c>
      <c r="F94" s="1"/>
      <c r="G94" s="1">
        <v>100000000</v>
      </c>
      <c r="H94" s="1"/>
      <c r="I94" s="1">
        <v>100000000</v>
      </c>
      <c r="J94" s="1"/>
      <c r="K94" s="1">
        <v>100000000</v>
      </c>
      <c r="L94" s="1"/>
      <c r="M94" s="1">
        <v>100000000</v>
      </c>
      <c r="N94" s="1"/>
      <c r="O94" s="6">
        <v>0</v>
      </c>
      <c r="P94" s="1">
        <f>S94</f>
        <v>500000000</v>
      </c>
      <c r="Q94" s="6">
        <v>0</v>
      </c>
      <c r="R94" s="6"/>
      <c r="S94" s="1">
        <f t="shared" si="41"/>
        <v>500000000</v>
      </c>
      <c r="T94" s="1"/>
      <c r="U94" s="1">
        <f t="shared" si="40"/>
        <v>100000000</v>
      </c>
      <c r="W94" s="3" t="s">
        <v>12</v>
      </c>
    </row>
    <row r="95" spans="2:24" ht="13" x14ac:dyDescent="0.3">
      <c r="C95" s="11" t="s">
        <v>196</v>
      </c>
      <c r="E95" s="1">
        <v>20000000</v>
      </c>
      <c r="F95" s="1"/>
      <c r="G95" s="1">
        <v>20000000</v>
      </c>
      <c r="H95" s="1"/>
      <c r="I95" s="1">
        <v>20000000</v>
      </c>
      <c r="J95" s="1"/>
      <c r="K95" s="1">
        <v>20000000</v>
      </c>
      <c r="L95" s="1"/>
      <c r="M95" s="1">
        <v>20000000</v>
      </c>
      <c r="N95" s="1"/>
      <c r="O95" s="6">
        <v>0</v>
      </c>
      <c r="P95" s="1">
        <f>S95</f>
        <v>100000000</v>
      </c>
      <c r="Q95" s="6">
        <v>0</v>
      </c>
      <c r="R95" s="6"/>
      <c r="S95" s="1">
        <f t="shared" si="41"/>
        <v>100000000</v>
      </c>
      <c r="T95" s="1"/>
      <c r="U95" s="1">
        <f t="shared" ref="U95:U96" si="42">+S95/5</f>
        <v>20000000</v>
      </c>
    </row>
    <row r="96" spans="2:24" ht="13" x14ac:dyDescent="0.3">
      <c r="C96" s="11" t="s">
        <v>197</v>
      </c>
      <c r="E96" s="1">
        <v>80000000</v>
      </c>
      <c r="F96" s="1"/>
      <c r="G96" s="1">
        <v>80000000</v>
      </c>
      <c r="H96" s="1"/>
      <c r="I96" s="1">
        <v>80000000</v>
      </c>
      <c r="J96" s="1"/>
      <c r="K96" s="1">
        <v>80000000</v>
      </c>
      <c r="L96" s="1"/>
      <c r="M96" s="1">
        <v>80000000</v>
      </c>
      <c r="N96" s="1"/>
      <c r="O96" s="6">
        <v>0</v>
      </c>
      <c r="P96" s="1">
        <f>S96</f>
        <v>400000000</v>
      </c>
      <c r="Q96" s="6">
        <v>0</v>
      </c>
      <c r="R96" s="6"/>
      <c r="S96" s="1">
        <f t="shared" si="41"/>
        <v>400000000</v>
      </c>
      <c r="T96" s="1"/>
      <c r="U96" s="1">
        <f t="shared" si="42"/>
        <v>80000000</v>
      </c>
    </row>
    <row r="97" spans="2:24" s="5" customFormat="1" x14ac:dyDescent="0.25">
      <c r="B97" s="12" t="s">
        <v>147</v>
      </c>
      <c r="C97" s="12" t="s">
        <v>27</v>
      </c>
      <c r="E97" s="4">
        <v>490964697</v>
      </c>
      <c r="F97" s="3"/>
      <c r="G97" s="4">
        <v>500783991</v>
      </c>
      <c r="H97" s="3"/>
      <c r="I97" s="4">
        <v>510799671</v>
      </c>
      <c r="J97" s="3"/>
      <c r="K97" s="4">
        <v>521015664</v>
      </c>
      <c r="L97" s="3"/>
      <c r="M97" s="4">
        <v>531435977</v>
      </c>
      <c r="N97" s="3"/>
      <c r="O97" s="6">
        <f t="shared" ref="O97:O102" si="43">S97</f>
        <v>2555000000</v>
      </c>
      <c r="P97" s="6">
        <v>0</v>
      </c>
      <c r="Q97" s="6">
        <v>0</v>
      </c>
      <c r="R97" s="6"/>
      <c r="S97" s="6">
        <f t="shared" si="41"/>
        <v>2555000000</v>
      </c>
      <c r="T97" s="6"/>
      <c r="U97" s="4">
        <f t="shared" ref="U97:U119" si="44">+S97/5</f>
        <v>511000000</v>
      </c>
      <c r="V97" s="3"/>
      <c r="W97" s="3" t="s">
        <v>34</v>
      </c>
      <c r="X97" s="3" t="s">
        <v>33</v>
      </c>
    </row>
    <row r="98" spans="2:24" x14ac:dyDescent="0.25">
      <c r="B98" s="5"/>
      <c r="C98" s="19" t="s">
        <v>75</v>
      </c>
      <c r="E98" s="2">
        <f>E97-E99-E100-E101</f>
        <v>466964697</v>
      </c>
      <c r="F98" s="2"/>
      <c r="G98" s="2">
        <f>G97-G99-G100-G101</f>
        <v>476783991</v>
      </c>
      <c r="H98" s="2"/>
      <c r="I98" s="2">
        <f>I97-I99-I100-I101</f>
        <v>486799671</v>
      </c>
      <c r="J98" s="2"/>
      <c r="K98" s="2">
        <f>K97-K99-K100-K101</f>
        <v>497015664</v>
      </c>
      <c r="L98" s="2"/>
      <c r="M98" s="2">
        <f>M97-M99-M100-M101</f>
        <v>507435977</v>
      </c>
      <c r="N98" s="2"/>
      <c r="O98" s="32">
        <f t="shared" si="43"/>
        <v>2435000000</v>
      </c>
      <c r="P98" s="6">
        <v>0</v>
      </c>
      <c r="Q98" s="6">
        <v>0</v>
      </c>
      <c r="R98" s="6"/>
      <c r="S98" s="2">
        <f t="shared" ref="S98:S99" si="45">+E98+G98+I98+K98+M98</f>
        <v>2435000000</v>
      </c>
      <c r="T98" s="2"/>
      <c r="U98" s="2">
        <f t="shared" ref="U98:U99" si="46">+S98/5</f>
        <v>487000000</v>
      </c>
      <c r="V98" s="5"/>
      <c r="W98" s="5"/>
    </row>
    <row r="99" spans="2:24" x14ac:dyDescent="0.25">
      <c r="B99" s="5"/>
      <c r="C99" s="19" t="s">
        <v>73</v>
      </c>
      <c r="E99" s="2">
        <v>10000000</v>
      </c>
      <c r="F99" s="2"/>
      <c r="G99" s="2">
        <v>10000000</v>
      </c>
      <c r="H99" s="2"/>
      <c r="I99" s="2">
        <v>10000000</v>
      </c>
      <c r="J99" s="2"/>
      <c r="K99" s="2">
        <v>10000000</v>
      </c>
      <c r="L99" s="2"/>
      <c r="M99" s="2">
        <v>10000000</v>
      </c>
      <c r="N99" s="2"/>
      <c r="O99" s="32">
        <f t="shared" si="43"/>
        <v>50000000</v>
      </c>
      <c r="P99" s="6">
        <v>0</v>
      </c>
      <c r="Q99" s="6">
        <v>0</v>
      </c>
      <c r="R99" s="6"/>
      <c r="S99" s="2">
        <f t="shared" si="45"/>
        <v>50000000</v>
      </c>
      <c r="T99" s="2"/>
      <c r="U99" s="2">
        <f t="shared" si="46"/>
        <v>10000000</v>
      </c>
      <c r="V99" s="5"/>
      <c r="W99" s="5"/>
    </row>
    <row r="100" spans="2:24" x14ac:dyDescent="0.25">
      <c r="B100" s="5"/>
      <c r="C100" s="19" t="s">
        <v>74</v>
      </c>
      <c r="E100" s="2">
        <v>10000000</v>
      </c>
      <c r="F100" s="2"/>
      <c r="G100" s="2">
        <v>10000000</v>
      </c>
      <c r="H100" s="2"/>
      <c r="I100" s="2">
        <v>10000000</v>
      </c>
      <c r="J100" s="2"/>
      <c r="K100" s="2">
        <v>10000000</v>
      </c>
      <c r="L100" s="2"/>
      <c r="M100" s="2">
        <v>10000000</v>
      </c>
      <c r="N100" s="2"/>
      <c r="O100" s="32">
        <f t="shared" si="43"/>
        <v>50000000</v>
      </c>
      <c r="P100" s="6">
        <v>0</v>
      </c>
      <c r="Q100" s="6">
        <v>0</v>
      </c>
      <c r="R100" s="6"/>
      <c r="S100" s="2">
        <f t="shared" ref="S100" si="47">+E100+G100+I100+K100+M100</f>
        <v>50000000</v>
      </c>
      <c r="T100" s="2"/>
      <c r="U100" s="2">
        <f t="shared" si="44"/>
        <v>10000000</v>
      </c>
      <c r="V100" s="5"/>
      <c r="W100" s="5"/>
    </row>
    <row r="101" spans="2:24" x14ac:dyDescent="0.25">
      <c r="B101" s="34">
        <v>11120</v>
      </c>
      <c r="C101" s="19" t="s">
        <v>64</v>
      </c>
      <c r="E101" s="2">
        <v>4000000</v>
      </c>
      <c r="F101" s="2"/>
      <c r="G101" s="2">
        <v>4000000</v>
      </c>
      <c r="H101" s="2"/>
      <c r="I101" s="2">
        <v>4000000</v>
      </c>
      <c r="J101" s="2"/>
      <c r="K101" s="2">
        <v>4000000</v>
      </c>
      <c r="L101" s="2"/>
      <c r="M101" s="2">
        <v>4000000</v>
      </c>
      <c r="N101" s="2"/>
      <c r="O101" s="32">
        <f t="shared" si="43"/>
        <v>20000000</v>
      </c>
      <c r="P101" s="6">
        <v>0</v>
      </c>
      <c r="Q101" s="6">
        <v>0</v>
      </c>
      <c r="R101" s="6"/>
      <c r="S101" s="2">
        <f t="shared" ref="S101" si="48">+E101+G101+I101+K101+M101</f>
        <v>20000000</v>
      </c>
      <c r="T101" s="2"/>
      <c r="U101" s="2">
        <f t="shared" ref="U101" si="49">+S101/5</f>
        <v>4000000</v>
      </c>
      <c r="V101" s="5"/>
    </row>
    <row r="102" spans="2:24" s="5" customFormat="1" x14ac:dyDescent="0.25">
      <c r="B102" s="12">
        <v>11119</v>
      </c>
      <c r="C102" s="12" t="s">
        <v>63</v>
      </c>
      <c r="E102" s="4">
        <v>0</v>
      </c>
      <c r="F102" s="3"/>
      <c r="G102" s="4">
        <v>0</v>
      </c>
      <c r="H102" s="3"/>
      <c r="I102" s="4">
        <v>0</v>
      </c>
      <c r="J102" s="3"/>
      <c r="K102" s="4">
        <v>0</v>
      </c>
      <c r="L102" s="3"/>
      <c r="M102" s="4">
        <v>0</v>
      </c>
      <c r="N102" s="3"/>
      <c r="O102" s="6">
        <f t="shared" si="43"/>
        <v>0</v>
      </c>
      <c r="P102" s="6">
        <v>0</v>
      </c>
      <c r="Q102" s="6">
        <v>0</v>
      </c>
      <c r="R102" s="6"/>
      <c r="S102" s="6">
        <f t="shared" ref="S102" si="50">+E102+G102+I102+K102+M102</f>
        <v>0</v>
      </c>
      <c r="T102" s="6"/>
      <c r="U102" s="4">
        <f t="shared" ref="U102" si="51">+S102/5</f>
        <v>0</v>
      </c>
      <c r="V102" s="3"/>
      <c r="W102" s="3" t="s">
        <v>34</v>
      </c>
      <c r="X102" s="3" t="s">
        <v>33</v>
      </c>
    </row>
    <row r="103" spans="2:24" s="5" customFormat="1" x14ac:dyDescent="0.25">
      <c r="B103" s="12"/>
      <c r="C103" s="12" t="s">
        <v>95</v>
      </c>
      <c r="E103" s="4">
        <f>E104+E105</f>
        <v>178400000</v>
      </c>
      <c r="F103" s="3"/>
      <c r="G103" s="4">
        <f>G104+G105</f>
        <v>180400000</v>
      </c>
      <c r="H103" s="3"/>
      <c r="I103" s="4">
        <f>I104+I105</f>
        <v>182400000</v>
      </c>
      <c r="J103" s="3"/>
      <c r="K103" s="4">
        <f>K104+K105</f>
        <v>184400000</v>
      </c>
      <c r="L103" s="3"/>
      <c r="M103" s="4">
        <f>M104+M105</f>
        <v>186400000</v>
      </c>
      <c r="N103" s="3"/>
      <c r="O103" s="6">
        <f>S104</f>
        <v>570000000</v>
      </c>
      <c r="P103" s="6">
        <f>S105</f>
        <v>342000000</v>
      </c>
      <c r="Q103" s="6">
        <v>0</v>
      </c>
      <c r="R103" s="6"/>
      <c r="S103" s="6">
        <f t="shared" ref="S103:S108" si="52">+E103+G103+I103+K103+M103</f>
        <v>912000000</v>
      </c>
      <c r="T103" s="6"/>
      <c r="U103" s="4">
        <f t="shared" ref="U103:U105" si="53">+S103/5</f>
        <v>182400000</v>
      </c>
      <c r="V103" s="3"/>
      <c r="W103" s="3"/>
      <c r="X103" s="3"/>
    </row>
    <row r="104" spans="2:24" x14ac:dyDescent="0.25">
      <c r="B104" s="12">
        <v>11121</v>
      </c>
      <c r="C104" s="12" t="s">
        <v>47</v>
      </c>
      <c r="E104" s="1">
        <v>110000000</v>
      </c>
      <c r="F104" s="1"/>
      <c r="G104" s="1">
        <v>112000000</v>
      </c>
      <c r="H104" s="1"/>
      <c r="I104" s="1">
        <v>114000000</v>
      </c>
      <c r="J104" s="1"/>
      <c r="K104" s="1">
        <v>116000000</v>
      </c>
      <c r="L104" s="1"/>
      <c r="M104" s="1">
        <v>118000000</v>
      </c>
      <c r="N104" s="1"/>
      <c r="O104" s="1">
        <f>S104</f>
        <v>570000000</v>
      </c>
      <c r="P104" s="6">
        <v>0</v>
      </c>
      <c r="Q104" s="6">
        <v>0</v>
      </c>
      <c r="R104" s="6"/>
      <c r="S104" s="1">
        <f t="shared" si="52"/>
        <v>570000000</v>
      </c>
      <c r="T104" s="1"/>
      <c r="U104" s="1">
        <f t="shared" si="53"/>
        <v>114000000</v>
      </c>
      <c r="W104" s="3" t="s">
        <v>34</v>
      </c>
      <c r="X104" s="3" t="s">
        <v>33</v>
      </c>
    </row>
    <row r="105" spans="2:24" ht="13" x14ac:dyDescent="0.3">
      <c r="B105" s="12"/>
      <c r="C105" s="12" t="s">
        <v>198</v>
      </c>
      <c r="E105" s="1">
        <v>68400000</v>
      </c>
      <c r="F105" s="1"/>
      <c r="G105" s="1">
        <v>68400000</v>
      </c>
      <c r="H105" s="1"/>
      <c r="I105" s="1">
        <v>68400000</v>
      </c>
      <c r="J105" s="1"/>
      <c r="K105" s="1">
        <v>68400000</v>
      </c>
      <c r="L105" s="1"/>
      <c r="M105" s="1">
        <v>68400000</v>
      </c>
      <c r="N105" s="1"/>
      <c r="O105" s="6">
        <v>0</v>
      </c>
      <c r="P105" s="1">
        <f>S105</f>
        <v>342000000</v>
      </c>
      <c r="Q105" s="6">
        <v>0</v>
      </c>
      <c r="R105" s="6"/>
      <c r="S105" s="1">
        <f t="shared" si="52"/>
        <v>342000000</v>
      </c>
      <c r="T105" s="1"/>
      <c r="U105" s="1">
        <f t="shared" si="53"/>
        <v>68400000</v>
      </c>
      <c r="W105" s="3" t="s">
        <v>12</v>
      </c>
    </row>
    <row r="106" spans="2:24" ht="13" x14ac:dyDescent="0.3">
      <c r="B106" s="12"/>
      <c r="C106" s="12" t="s">
        <v>200</v>
      </c>
      <c r="E106" s="4">
        <v>250000000</v>
      </c>
      <c r="G106" s="4">
        <v>250000000</v>
      </c>
      <c r="I106" s="4">
        <v>250000000</v>
      </c>
      <c r="K106" s="4">
        <v>250000000</v>
      </c>
      <c r="M106" s="4">
        <v>250000000</v>
      </c>
      <c r="O106" s="6">
        <v>0</v>
      </c>
      <c r="P106" s="6">
        <f>S106</f>
        <v>1250000000</v>
      </c>
      <c r="Q106" s="6">
        <v>0</v>
      </c>
      <c r="R106" s="6"/>
      <c r="S106" s="6">
        <f t="shared" si="52"/>
        <v>1250000000</v>
      </c>
      <c r="T106" s="6"/>
      <c r="U106" s="4">
        <f t="shared" ref="U106" si="54">+S106/5</f>
        <v>250000000</v>
      </c>
      <c r="W106" s="3" t="s">
        <v>12</v>
      </c>
    </row>
    <row r="107" spans="2:24" ht="13" x14ac:dyDescent="0.3">
      <c r="B107" s="12" t="s">
        <v>143</v>
      </c>
      <c r="C107" s="12" t="s">
        <v>199</v>
      </c>
      <c r="E107" s="4">
        <v>30000000</v>
      </c>
      <c r="G107" s="4">
        <v>30000000</v>
      </c>
      <c r="I107" s="4">
        <v>30000000</v>
      </c>
      <c r="K107" s="4">
        <v>30000000</v>
      </c>
      <c r="M107" s="4">
        <v>30000000</v>
      </c>
      <c r="O107" s="6">
        <v>0</v>
      </c>
      <c r="P107" s="6">
        <v>0</v>
      </c>
      <c r="Q107" s="6">
        <f t="shared" ref="Q107:Q117" si="55">S107</f>
        <v>150000000</v>
      </c>
      <c r="R107" s="6"/>
      <c r="S107" s="6">
        <f t="shared" si="52"/>
        <v>150000000</v>
      </c>
      <c r="T107" s="6"/>
      <c r="U107" s="4">
        <f t="shared" ref="U107" si="56">+S107/5</f>
        <v>30000000</v>
      </c>
      <c r="W107" s="3" t="s">
        <v>94</v>
      </c>
      <c r="X107" s="3" t="s">
        <v>26</v>
      </c>
    </row>
    <row r="108" spans="2:24" s="5" customFormat="1" ht="13" x14ac:dyDescent="0.3">
      <c r="B108" s="12" t="s">
        <v>150</v>
      </c>
      <c r="C108" s="12" t="s">
        <v>201</v>
      </c>
      <c r="E108" s="4">
        <v>5000000</v>
      </c>
      <c r="F108" s="3"/>
      <c r="G108" s="4">
        <v>5000000</v>
      </c>
      <c r="H108" s="3"/>
      <c r="I108" s="4">
        <v>5000000</v>
      </c>
      <c r="J108" s="3"/>
      <c r="K108" s="4">
        <v>5000000</v>
      </c>
      <c r="L108" s="3"/>
      <c r="M108" s="4">
        <v>5000000</v>
      </c>
      <c r="N108" s="3"/>
      <c r="O108" s="6">
        <v>0</v>
      </c>
      <c r="P108" s="6">
        <v>0</v>
      </c>
      <c r="Q108" s="6">
        <f t="shared" si="55"/>
        <v>25000000</v>
      </c>
      <c r="R108" s="6"/>
      <c r="S108" s="6">
        <f t="shared" si="52"/>
        <v>25000000</v>
      </c>
      <c r="T108" s="6"/>
      <c r="U108" s="4">
        <f t="shared" si="44"/>
        <v>5000000</v>
      </c>
      <c r="V108" s="3"/>
      <c r="W108" s="3" t="s">
        <v>94</v>
      </c>
      <c r="X108" s="3" t="s">
        <v>26</v>
      </c>
    </row>
    <row r="109" spans="2:24" s="5" customFormat="1" ht="13" x14ac:dyDescent="0.3">
      <c r="B109" s="12" t="s">
        <v>151</v>
      </c>
      <c r="C109" s="12" t="s">
        <v>202</v>
      </c>
      <c r="E109" s="4">
        <v>200000000</v>
      </c>
      <c r="F109" s="3"/>
      <c r="G109" s="4">
        <v>200000000</v>
      </c>
      <c r="H109" s="3"/>
      <c r="I109" s="4">
        <v>200000000</v>
      </c>
      <c r="J109" s="3"/>
      <c r="K109" s="4">
        <v>200000000</v>
      </c>
      <c r="L109" s="3"/>
      <c r="M109" s="4">
        <v>200000000</v>
      </c>
      <c r="N109" s="3"/>
      <c r="O109" s="6">
        <v>0</v>
      </c>
      <c r="P109" s="6">
        <v>0</v>
      </c>
      <c r="Q109" s="6">
        <f t="shared" si="55"/>
        <v>1000000000</v>
      </c>
      <c r="R109" s="6"/>
      <c r="S109" s="6">
        <f t="shared" ref="S109:S119" si="57">+E109+G109+I109+K109+M109</f>
        <v>1000000000</v>
      </c>
      <c r="T109" s="6"/>
      <c r="U109" s="4">
        <f t="shared" si="44"/>
        <v>200000000</v>
      </c>
      <c r="V109" s="3"/>
      <c r="W109" s="3" t="s">
        <v>94</v>
      </c>
      <c r="X109" s="3" t="s">
        <v>26</v>
      </c>
    </row>
    <row r="110" spans="2:24" s="5" customFormat="1" x14ac:dyDescent="0.25">
      <c r="B110" s="12" t="s">
        <v>151</v>
      </c>
      <c r="C110" s="19" t="s">
        <v>82</v>
      </c>
      <c r="E110" s="2">
        <v>5000000</v>
      </c>
      <c r="F110" s="2"/>
      <c r="G110" s="2">
        <v>5000000</v>
      </c>
      <c r="H110" s="2"/>
      <c r="I110" s="2">
        <v>5000000</v>
      </c>
      <c r="J110" s="2"/>
      <c r="K110" s="2">
        <v>5000000</v>
      </c>
      <c r="L110" s="2"/>
      <c r="M110" s="2">
        <v>5000000</v>
      </c>
      <c r="N110" s="2"/>
      <c r="O110" s="6">
        <v>0</v>
      </c>
      <c r="P110" s="6">
        <v>0</v>
      </c>
      <c r="Q110" s="2">
        <f t="shared" si="55"/>
        <v>25000000</v>
      </c>
      <c r="R110" s="2"/>
      <c r="S110" s="2">
        <f t="shared" si="57"/>
        <v>25000000</v>
      </c>
      <c r="T110" s="2"/>
      <c r="U110" s="2">
        <f t="shared" si="44"/>
        <v>5000000</v>
      </c>
      <c r="X110" s="3"/>
    </row>
    <row r="111" spans="2:24" s="5" customFormat="1" ht="13" x14ac:dyDescent="0.3">
      <c r="B111" s="12" t="s">
        <v>152</v>
      </c>
      <c r="C111" s="12" t="s">
        <v>203</v>
      </c>
      <c r="E111" s="4">
        <v>20000000</v>
      </c>
      <c r="F111" s="3"/>
      <c r="G111" s="4">
        <v>20000000</v>
      </c>
      <c r="H111" s="3"/>
      <c r="I111" s="4">
        <v>20000000</v>
      </c>
      <c r="J111" s="3"/>
      <c r="K111" s="4">
        <v>20000000</v>
      </c>
      <c r="L111" s="3"/>
      <c r="M111" s="4">
        <v>20000000</v>
      </c>
      <c r="N111" s="3"/>
      <c r="O111" s="6">
        <v>0</v>
      </c>
      <c r="P111" s="6">
        <v>0</v>
      </c>
      <c r="Q111" s="6">
        <f t="shared" si="55"/>
        <v>100000000</v>
      </c>
      <c r="R111" s="6"/>
      <c r="S111" s="6">
        <f t="shared" ref="S111" si="58">+E111+G111+I111+K111+M111</f>
        <v>100000000</v>
      </c>
      <c r="T111" s="6"/>
      <c r="U111" s="4">
        <f t="shared" ref="U111" si="59">+S111/5</f>
        <v>20000000</v>
      </c>
      <c r="V111" s="3"/>
      <c r="W111" s="3" t="s">
        <v>94</v>
      </c>
      <c r="X111" s="3" t="s">
        <v>26</v>
      </c>
    </row>
    <row r="112" spans="2:24" s="5" customFormat="1" ht="13" x14ac:dyDescent="0.3">
      <c r="B112" s="12" t="s">
        <v>153</v>
      </c>
      <c r="C112" s="12" t="s">
        <v>204</v>
      </c>
      <c r="E112" s="9">
        <v>50000000</v>
      </c>
      <c r="G112" s="9">
        <v>50000000</v>
      </c>
      <c r="I112" s="9">
        <v>50000000</v>
      </c>
      <c r="K112" s="9">
        <v>50000000</v>
      </c>
      <c r="M112" s="9">
        <v>50000000</v>
      </c>
      <c r="N112" s="3"/>
      <c r="O112" s="6">
        <v>0</v>
      </c>
      <c r="P112" s="6">
        <v>0</v>
      </c>
      <c r="Q112" s="6">
        <f t="shared" si="55"/>
        <v>250000000</v>
      </c>
      <c r="R112" s="6"/>
      <c r="S112" s="6">
        <f t="shared" ref="S112" si="60">+E112+G112+I112+K112+M112</f>
        <v>250000000</v>
      </c>
      <c r="T112" s="6"/>
      <c r="U112" s="4">
        <f t="shared" ref="U112" si="61">+S112/5</f>
        <v>50000000</v>
      </c>
      <c r="V112" s="3"/>
      <c r="W112" s="3" t="s">
        <v>94</v>
      </c>
      <c r="X112" s="3" t="s">
        <v>26</v>
      </c>
    </row>
    <row r="113" spans="1:24" s="5" customFormat="1" ht="13" x14ac:dyDescent="0.3">
      <c r="B113" s="12" t="s">
        <v>154</v>
      </c>
      <c r="C113" s="12" t="s">
        <v>206</v>
      </c>
      <c r="E113" s="9">
        <v>2000000</v>
      </c>
      <c r="G113" s="9">
        <v>2000000</v>
      </c>
      <c r="I113" s="9">
        <v>2000000</v>
      </c>
      <c r="K113" s="9">
        <v>2000000</v>
      </c>
      <c r="M113" s="9">
        <v>2000000</v>
      </c>
      <c r="N113" s="3"/>
      <c r="O113" s="6">
        <v>0</v>
      </c>
      <c r="P113" s="6">
        <v>0</v>
      </c>
      <c r="Q113" s="6">
        <f t="shared" si="55"/>
        <v>10000000</v>
      </c>
      <c r="R113" s="6"/>
      <c r="S113" s="6">
        <f t="shared" ref="S113" si="62">+E113+G113+I113+K113+M113</f>
        <v>10000000</v>
      </c>
      <c r="T113" s="6"/>
      <c r="U113" s="4">
        <f t="shared" ref="U113" si="63">+S113/5</f>
        <v>2000000</v>
      </c>
      <c r="V113" s="3"/>
      <c r="W113" s="3" t="s">
        <v>94</v>
      </c>
      <c r="X113" s="3" t="s">
        <v>26</v>
      </c>
    </row>
    <row r="114" spans="1:24" s="5" customFormat="1" ht="13" x14ac:dyDescent="0.3">
      <c r="B114" s="12" t="s">
        <v>156</v>
      </c>
      <c r="C114" s="12" t="s">
        <v>205</v>
      </c>
      <c r="E114" s="9">
        <v>200000000</v>
      </c>
      <c r="G114" s="9">
        <v>200000000</v>
      </c>
      <c r="I114" s="9">
        <v>200000000</v>
      </c>
      <c r="K114" s="9">
        <v>200000000</v>
      </c>
      <c r="M114" s="9">
        <v>200000000</v>
      </c>
      <c r="N114" s="3"/>
      <c r="O114" s="6">
        <v>0</v>
      </c>
      <c r="P114" s="6">
        <v>0</v>
      </c>
      <c r="Q114" s="6">
        <f t="shared" si="55"/>
        <v>1000000000</v>
      </c>
      <c r="R114" s="6"/>
      <c r="S114" s="6">
        <f t="shared" ref="S114:S115" si="64">+E114+G114+I114+K114+M114</f>
        <v>1000000000</v>
      </c>
      <c r="T114" s="6"/>
      <c r="U114" s="4">
        <f t="shared" ref="U114:U115" si="65">+S114/5</f>
        <v>200000000</v>
      </c>
      <c r="V114" s="3"/>
      <c r="W114" s="3" t="s">
        <v>94</v>
      </c>
      <c r="X114" s="3" t="s">
        <v>26</v>
      </c>
    </row>
    <row r="115" spans="1:24" s="5" customFormat="1" x14ac:dyDescent="0.25">
      <c r="B115" s="12" t="s">
        <v>155</v>
      </c>
      <c r="C115" s="19" t="s">
        <v>89</v>
      </c>
      <c r="E115" s="2">
        <v>3000000</v>
      </c>
      <c r="F115" s="2"/>
      <c r="G115" s="2">
        <v>3000000</v>
      </c>
      <c r="H115" s="2"/>
      <c r="I115" s="2">
        <v>3000000</v>
      </c>
      <c r="J115" s="2"/>
      <c r="K115" s="2">
        <v>3000000</v>
      </c>
      <c r="L115" s="2"/>
      <c r="M115" s="2">
        <v>3000000</v>
      </c>
      <c r="N115" s="2"/>
      <c r="O115" s="6">
        <v>0</v>
      </c>
      <c r="P115" s="6">
        <v>0</v>
      </c>
      <c r="Q115" s="2">
        <f t="shared" si="55"/>
        <v>15000000</v>
      </c>
      <c r="R115" s="2"/>
      <c r="S115" s="2">
        <f t="shared" si="64"/>
        <v>15000000</v>
      </c>
      <c r="T115" s="2"/>
      <c r="U115" s="2">
        <f t="shared" si="65"/>
        <v>3000000</v>
      </c>
      <c r="X115" s="3"/>
    </row>
    <row r="116" spans="1:24" ht="13" x14ac:dyDescent="0.3">
      <c r="A116" s="5"/>
      <c r="B116" s="12" t="s">
        <v>173</v>
      </c>
      <c r="C116" s="12" t="s">
        <v>207</v>
      </c>
      <c r="E116" s="4">
        <v>2500000</v>
      </c>
      <c r="G116" s="4">
        <v>2500000</v>
      </c>
      <c r="I116" s="4">
        <v>2500000</v>
      </c>
      <c r="K116" s="4">
        <v>2500000</v>
      </c>
      <c r="M116" s="4">
        <v>2500000</v>
      </c>
      <c r="O116" s="6">
        <v>0</v>
      </c>
      <c r="P116" s="6">
        <v>0</v>
      </c>
      <c r="Q116" s="6">
        <f t="shared" si="55"/>
        <v>12500000</v>
      </c>
      <c r="R116" s="6"/>
      <c r="S116" s="6">
        <f t="shared" si="57"/>
        <v>12500000</v>
      </c>
      <c r="T116" s="6"/>
      <c r="U116" s="4">
        <f t="shared" si="44"/>
        <v>2500000</v>
      </c>
      <c r="W116" s="3" t="s">
        <v>94</v>
      </c>
      <c r="X116" s="3" t="s">
        <v>26</v>
      </c>
    </row>
    <row r="117" spans="1:24" ht="13" x14ac:dyDescent="0.3">
      <c r="B117" s="12" t="s">
        <v>174</v>
      </c>
      <c r="C117" s="12" t="s">
        <v>208</v>
      </c>
      <c r="E117" s="4">
        <v>5000000</v>
      </c>
      <c r="G117" s="4">
        <v>5000000</v>
      </c>
      <c r="I117" s="4">
        <v>5000000</v>
      </c>
      <c r="K117" s="4">
        <v>5000000</v>
      </c>
      <c r="M117" s="4">
        <v>5000000</v>
      </c>
      <c r="O117" s="6">
        <v>0</v>
      </c>
      <c r="P117" s="6">
        <v>0</v>
      </c>
      <c r="Q117" s="6">
        <f t="shared" si="55"/>
        <v>25000000</v>
      </c>
      <c r="R117" s="6"/>
      <c r="S117" s="6">
        <f t="shared" si="57"/>
        <v>25000000</v>
      </c>
      <c r="T117" s="6"/>
      <c r="U117" s="4">
        <f t="shared" si="44"/>
        <v>5000000</v>
      </c>
      <c r="W117" s="3" t="s">
        <v>94</v>
      </c>
      <c r="X117" s="3" t="s">
        <v>26</v>
      </c>
    </row>
    <row r="118" spans="1:24" x14ac:dyDescent="0.25">
      <c r="B118" s="3" t="s">
        <v>169</v>
      </c>
      <c r="C118" s="12" t="s">
        <v>168</v>
      </c>
      <c r="E118" s="4">
        <v>0</v>
      </c>
      <c r="G118" s="4">
        <v>0</v>
      </c>
      <c r="I118" s="4">
        <v>0</v>
      </c>
      <c r="K118" s="4">
        <v>0</v>
      </c>
      <c r="M118" s="4">
        <v>0</v>
      </c>
      <c r="O118" s="6">
        <v>0</v>
      </c>
      <c r="P118" s="6">
        <v>0</v>
      </c>
      <c r="Q118" s="6">
        <v>0</v>
      </c>
      <c r="R118" s="6"/>
      <c r="S118" s="6">
        <f>+E118+G118+I118+K118+M118</f>
        <v>0</v>
      </c>
      <c r="T118" s="6"/>
      <c r="U118" s="4">
        <f>+S118/5</f>
        <v>0</v>
      </c>
    </row>
    <row r="119" spans="1:24" ht="13" x14ac:dyDescent="0.3">
      <c r="A119" s="5"/>
      <c r="B119" s="12">
        <v>14005</v>
      </c>
      <c r="C119" s="12" t="s">
        <v>209</v>
      </c>
      <c r="E119" s="4">
        <v>50000000</v>
      </c>
      <c r="G119" s="4">
        <v>52000000</v>
      </c>
      <c r="I119" s="4">
        <v>54000000</v>
      </c>
      <c r="K119" s="4">
        <v>56000000</v>
      </c>
      <c r="M119" s="4">
        <v>58000000</v>
      </c>
      <c r="O119" s="6">
        <v>0</v>
      </c>
      <c r="P119" s="6">
        <v>0</v>
      </c>
      <c r="Q119" s="6">
        <f>S119</f>
        <v>270000000</v>
      </c>
      <c r="R119" s="6"/>
      <c r="S119" s="6">
        <f t="shared" si="57"/>
        <v>270000000</v>
      </c>
      <c r="T119" s="6"/>
      <c r="U119" s="4">
        <f t="shared" si="44"/>
        <v>54000000</v>
      </c>
      <c r="W119" s="3" t="s">
        <v>94</v>
      </c>
      <c r="X119" s="3" t="s">
        <v>26</v>
      </c>
    </row>
    <row r="120" spans="1:24" x14ac:dyDescent="0.25">
      <c r="A120" s="5"/>
      <c r="B120" s="12"/>
      <c r="C120" s="12"/>
      <c r="E120" s="4"/>
      <c r="G120" s="4"/>
      <c r="I120" s="4"/>
      <c r="K120" s="4"/>
      <c r="M120" s="4"/>
      <c r="S120" s="6"/>
      <c r="T120" s="6"/>
      <c r="U120" s="4"/>
      <c r="W120" s="18"/>
    </row>
    <row r="121" spans="1:24" x14ac:dyDescent="0.25">
      <c r="C121" s="10" t="s">
        <v>102</v>
      </c>
      <c r="E121" s="4">
        <f>E7+E25+E27+E29+E34+E35+E39+E45+E50+E51+E53+E57+E63+E65+E72+E76+E80+E81+E84+E86+E88+E89+E91+E70+E97+E102+E104+E66+E67+E68+E69+E107+E108+E109+E112+E116+E117+E119+E111+E113+E114+E20+E22+E42+E47+E64+E85+E94+E105+E106+E41</f>
        <v>70246330072</v>
      </c>
      <c r="G121" s="4">
        <f>G7+G25+G27+G29+G34+G35+G39+G45+G50+G51+G53+G57+G63+G65+G72+G76+G80+G81+G84+G86+G88+G89+G91+G70+G97+G102+G104+G66+G67+G68+G69+G107+G108+G109+G112+G116+G117+G119+G111+G113+G114+G20+G22+G42+G47+G64+G85+G94+G105+G106+G41</f>
        <v>71679410674</v>
      </c>
      <c r="I121" s="4">
        <f>I7+I25+I27+I29+I34+I35+I39+I45+I50+I51+I53+I57+I63+I65+I72+I76+I80+I81+I84+I86+I88+I89+I91+I70+I97+I102+I104+I66+I67+I68+I69+I107+I108+I109+I112+I116+I117+I119+I111+I113+I114+I20+I22+I42+I47+I64+I85+I94+I105+I106+I41</f>
        <v>73122682888</v>
      </c>
      <c r="K121" s="4">
        <f>K7+K25+K27+K29+K34+K35+K39+K45+K50+K51+K53+K57+K63+K65+K72+K76+K80+K81+K84+K86+K88+K89+K91+K70+K97+K102+K104+K66+K67+K68+K69+K107+K108+K109+K112+K116+K117+K119+K111+K113+K114+K20+K22+K42+K47+K64+K85+K94+K105+K106+K41</f>
        <v>74468070545</v>
      </c>
      <c r="M121" s="4">
        <f>M7+M25+M27+M29+M34+M35+M39+M45+M50+M51+M53+M57+M63+M65+M72+M76+M80+M81+M84+M86+M88+M89+M91+M70+M97+M102+M104+M66+M67+M68+M69+M107+M108+M109+M112+M116+M117+M119+M111+M113+M114+M20+M22+M42+M47+M64+M85+M94+M105+M106+M41</f>
        <v>75938005821</v>
      </c>
      <c r="O121" s="6">
        <f>O7+O25+O27+O29+O34+O35+O38+O44+O50+O51+O53+O57+O62+O65+O72+O76+O80+O81+O83+O86+O88+O89+O90+O97+O103</f>
        <v>303500000000</v>
      </c>
      <c r="P121" s="6">
        <f>P20+P22+P38+P44+P62+P83+P90+P103+P106</f>
        <v>47272000000</v>
      </c>
      <c r="Q121" s="6">
        <f>Q38+Q66+Q67+Q68+Q69+Q70+Q107+Q108+Q109+Q111+Q112+Q113+Q114+Q116+Q117+Q119</f>
        <v>14682500000</v>
      </c>
      <c r="R121" s="6"/>
      <c r="S121" s="4">
        <f>S7+S25+S27+S29+S34+S35+S39+S45+S50+S51+S53+S57+S63+S65+S72+S76+S80+S81+S84+S86+S88+S89+S91+S70+S97+S102+S104+S66+S67+S68+S69+S107+S108+S109+S112+S116+S117+S119+S111+S113+S114+S20+S22+S42+S47+S64+S85+S94+S105+S106+S41</f>
        <v>365454500000</v>
      </c>
      <c r="T121" s="4"/>
      <c r="U121" s="4">
        <f>+S121/5</f>
        <v>73090900000</v>
      </c>
    </row>
    <row r="122" spans="1:24" x14ac:dyDescent="0.25">
      <c r="E122" s="4"/>
      <c r="G122" s="4"/>
      <c r="S122" s="6"/>
      <c r="T122" s="6"/>
      <c r="U122" s="4"/>
    </row>
    <row r="123" spans="1:24" ht="13" x14ac:dyDescent="0.3">
      <c r="C123" s="13" t="s">
        <v>36</v>
      </c>
      <c r="E123" s="4">
        <f>SUMIF($W7:$W119,"=HTF-HA",E7:E119)</f>
        <v>58112430072</v>
      </c>
      <c r="G123" s="4">
        <f>SUMIF($W7:$W119,"=HTF-HA",G7:G119)</f>
        <v>59403510674</v>
      </c>
      <c r="I123" s="4">
        <f>SUMIF($W7:$W119,"=HTF-HA",I7:I119)</f>
        <v>60734782888</v>
      </c>
      <c r="K123" s="4">
        <f>SUMIF($W7:$W119,"=HTF-HA",K7:K119)</f>
        <v>61953170545</v>
      </c>
      <c r="M123" s="4">
        <f>SUMIF($W7:$W119,"=HTF-HA",M7:M119)</f>
        <v>63296105821</v>
      </c>
      <c r="O123" s="6">
        <f>O121</f>
        <v>303500000000</v>
      </c>
      <c r="P123" s="6">
        <v>0</v>
      </c>
      <c r="Q123" s="6">
        <v>0</v>
      </c>
      <c r="S123" s="4">
        <f>SUMIF($W7:$W119,"=HTF-HA",S7:S119)</f>
        <v>303500000000</v>
      </c>
      <c r="T123" s="4"/>
      <c r="U123" s="4">
        <f>+S123/5</f>
        <v>60700000000</v>
      </c>
    </row>
    <row r="124" spans="1:24" ht="13" x14ac:dyDescent="0.3">
      <c r="C124" s="13" t="s">
        <v>98</v>
      </c>
      <c r="E124" s="4">
        <f>SUMIF($W7:$W119,"=GF",E7:E119)</f>
        <v>9454400000</v>
      </c>
      <c r="G124" s="4">
        <f>SUMIF($W7:$W119,"=GF",G7:G119)</f>
        <v>9454400000</v>
      </c>
      <c r="I124" s="4">
        <f>SUMIF($W7:$W119,"=GF",I7:I119)</f>
        <v>9454400000</v>
      </c>
      <c r="K124" s="4">
        <f>SUMIF($W7:$W119,"=GF",K7:K119)</f>
        <v>9454400000</v>
      </c>
      <c r="M124" s="4">
        <f>SUMIF($W7:$W119,"=GF",M7:M119)</f>
        <v>9454400000</v>
      </c>
      <c r="O124" s="6">
        <v>0</v>
      </c>
      <c r="P124" s="6">
        <f>P121</f>
        <v>47272000000</v>
      </c>
      <c r="Q124" s="6">
        <v>0</v>
      </c>
      <c r="S124" s="4">
        <f>SUMIF($W7:$W119,"=GF",S7:S119)</f>
        <v>47272000000</v>
      </c>
      <c r="T124" s="4"/>
      <c r="U124" s="4">
        <f>+S124/5</f>
        <v>9454400000</v>
      </c>
    </row>
    <row r="125" spans="1:24" ht="13" x14ac:dyDescent="0.3">
      <c r="B125" s="16"/>
      <c r="C125" s="13" t="s">
        <v>93</v>
      </c>
      <c r="E125" s="4">
        <f>SUMIF($W8:$W120,"=GF STA",E8:E120)</f>
        <v>2679500000</v>
      </c>
      <c r="G125" s="4">
        <f>SUMIF($W8:$W120,"=GF STA",G8:G120)</f>
        <v>2821500000</v>
      </c>
      <c r="I125" s="4">
        <f>SUMIF($W8:$W120,"=GF STA",I8:I120)</f>
        <v>2933500000</v>
      </c>
      <c r="K125" s="4">
        <f>SUMIF($W8:$W120,"=GF STA",K8:K120)</f>
        <v>3060500000</v>
      </c>
      <c r="M125" s="4">
        <f>SUMIF($W8:$W120,"=GF STA",M8:M120)</f>
        <v>3187500000</v>
      </c>
      <c r="O125" s="6">
        <v>0</v>
      </c>
      <c r="P125" s="6">
        <v>0</v>
      </c>
      <c r="Q125" s="6">
        <f>Q121</f>
        <v>14682500000</v>
      </c>
      <c r="S125" s="4">
        <f>SUMIF($W8:$W120,"=GF STA",S8:S120)</f>
        <v>14682500000</v>
      </c>
      <c r="T125" s="4"/>
      <c r="U125" s="4">
        <f>+S125/5</f>
        <v>2936500000</v>
      </c>
    </row>
    <row r="126" spans="1:24" ht="13" x14ac:dyDescent="0.3">
      <c r="B126" s="16"/>
      <c r="E126" s="4"/>
      <c r="G126" s="4"/>
      <c r="I126" s="4"/>
      <c r="K126" s="4"/>
      <c r="M126" s="4"/>
      <c r="S126" s="4"/>
      <c r="T126" s="4"/>
      <c r="U126" s="4"/>
    </row>
    <row r="127" spans="1:24" ht="13" x14ac:dyDescent="0.3">
      <c r="B127" s="16" t="s">
        <v>175</v>
      </c>
      <c r="C127" s="16" t="s">
        <v>35</v>
      </c>
      <c r="D127" s="16"/>
      <c r="E127" s="15">
        <v>57473430072</v>
      </c>
      <c r="F127" s="16"/>
      <c r="G127" s="15">
        <v>58764510674</v>
      </c>
      <c r="H127" s="16"/>
      <c r="I127" s="15">
        <v>60095782888</v>
      </c>
      <c r="J127" s="16"/>
      <c r="K127" s="15">
        <v>61314170545</v>
      </c>
      <c r="L127" s="16"/>
      <c r="M127" s="15">
        <v>62657105821</v>
      </c>
      <c r="N127" s="16"/>
      <c r="O127" s="6">
        <f>E127+G127+I127+K127+M127</f>
        <v>300305000000</v>
      </c>
      <c r="P127" s="6">
        <v>0</v>
      </c>
      <c r="Q127" s="6">
        <v>0</v>
      </c>
      <c r="S127" s="17">
        <f>SUM(E127:M127)</f>
        <v>300305000000</v>
      </c>
      <c r="T127" s="17"/>
      <c r="U127" s="4">
        <f>+S127/5</f>
        <v>60061000000</v>
      </c>
    </row>
    <row r="128" spans="1:24" x14ac:dyDescent="0.25">
      <c r="E128" s="4"/>
      <c r="G128" s="4"/>
      <c r="I128" s="4"/>
      <c r="K128" s="4"/>
      <c r="M128" s="4"/>
      <c r="P128" s="6"/>
      <c r="Q128" s="6"/>
      <c r="S128" s="4"/>
      <c r="T128" s="6"/>
      <c r="U128" s="4"/>
    </row>
    <row r="129" spans="2:22" x14ac:dyDescent="0.25">
      <c r="C129" s="3" t="s">
        <v>39</v>
      </c>
      <c r="E129" s="4"/>
      <c r="G129" s="4"/>
      <c r="S129" s="6"/>
      <c r="T129" s="6"/>
      <c r="U129" s="4"/>
    </row>
    <row r="130" spans="2:22" x14ac:dyDescent="0.25">
      <c r="C130" s="3" t="s">
        <v>2</v>
      </c>
    </row>
    <row r="131" spans="2:22" x14ac:dyDescent="0.25">
      <c r="C131" s="10" t="s">
        <v>40</v>
      </c>
      <c r="E131" s="4">
        <f>SUMIF($X7:$X119,"=CA",E7:E119)</f>
        <v>58112430072</v>
      </c>
      <c r="G131" s="4">
        <f>SUMIF($X7:$X119,"=CA",G7:G119)</f>
        <v>59403510674</v>
      </c>
      <c r="I131" s="4">
        <f>SUMIF($X7:$X119,"=CA",I7:I119)</f>
        <v>60734782888</v>
      </c>
      <c r="K131" s="4">
        <f>SUMIF($X7:$X119,"=CA",K7:K119)</f>
        <v>61953170545</v>
      </c>
      <c r="M131" s="4">
        <f>SUMIF($X7:$X119,"=CA",M7:M119)</f>
        <v>63296105821</v>
      </c>
      <c r="O131" s="4">
        <f>SUMIF($X7:$X119,"=CA",O7:O119)</f>
        <v>303500000000</v>
      </c>
      <c r="P131" s="4">
        <f>SUMIF($X7:$X119,"=CA",P7:P119)</f>
        <v>0</v>
      </c>
      <c r="Q131" s="4">
        <f>SUMIF($X7:$X119,"=CA",Q7:Q119)</f>
        <v>0</v>
      </c>
      <c r="S131" s="4">
        <f>SUMIF($X7:$X119,"=CA",S7:S119)</f>
        <v>303500000000</v>
      </c>
      <c r="T131" s="4"/>
      <c r="U131" s="4">
        <f t="shared" ref="U131:U136" si="66">+S131/5</f>
        <v>60700000000</v>
      </c>
    </row>
    <row r="132" spans="2:22" x14ac:dyDescent="0.25">
      <c r="B132" s="3" t="s">
        <v>176</v>
      </c>
      <c r="C132" s="11" t="s">
        <v>41</v>
      </c>
      <c r="E132" s="4">
        <v>639000000</v>
      </c>
      <c r="G132" s="4">
        <v>639000000</v>
      </c>
      <c r="I132" s="4">
        <v>639000000</v>
      </c>
      <c r="K132" s="4">
        <v>639000000</v>
      </c>
      <c r="M132" s="4">
        <v>639000000</v>
      </c>
      <c r="O132" s="6">
        <f>E132+G132+I132+K132+M132</f>
        <v>3195000000</v>
      </c>
      <c r="P132" s="4">
        <v>0</v>
      </c>
      <c r="Q132" s="4">
        <v>0</v>
      </c>
      <c r="R132" s="4"/>
      <c r="S132" s="6">
        <f>+E132+G132+I132+K132+M132</f>
        <v>3195000000</v>
      </c>
      <c r="T132" s="6"/>
      <c r="U132" s="4">
        <f t="shared" si="66"/>
        <v>639000000</v>
      </c>
      <c r="V132" s="4"/>
    </row>
    <row r="133" spans="2:22" x14ac:dyDescent="0.25">
      <c r="C133" s="11" t="s">
        <v>42</v>
      </c>
      <c r="E133" s="4">
        <f>+E131-E132</f>
        <v>57473430072</v>
      </c>
      <c r="G133" s="4">
        <f>+G131-G132</f>
        <v>58764510674</v>
      </c>
      <c r="I133" s="4">
        <f>+I131-I132</f>
        <v>60095782888</v>
      </c>
      <c r="K133" s="4">
        <f>+K131-K132</f>
        <v>61314170545</v>
      </c>
      <c r="M133" s="4">
        <f>+M131-M132</f>
        <v>62657105821</v>
      </c>
      <c r="O133" s="4">
        <f>+O131-O132</f>
        <v>300305000000</v>
      </c>
      <c r="P133" s="4">
        <f>+P131-P132</f>
        <v>0</v>
      </c>
      <c r="Q133" s="4">
        <f>+Q131-Q132</f>
        <v>0</v>
      </c>
      <c r="S133" s="4">
        <f>+S131-S132</f>
        <v>300305000000</v>
      </c>
      <c r="T133" s="4"/>
      <c r="U133" s="4">
        <f t="shared" si="66"/>
        <v>60061000000</v>
      </c>
    </row>
    <row r="134" spans="2:22" x14ac:dyDescent="0.25">
      <c r="C134" s="3" t="s">
        <v>97</v>
      </c>
      <c r="E134" s="4">
        <f>SUMIFS(E7:E119,$X7:$X119,"=",$W7:$W119,"=GF")</f>
        <v>9454400000</v>
      </c>
      <c r="G134" s="4">
        <f>SUMIFS(G7:G119,$X7:$X119,"=",$W7:$W119,"=GF")</f>
        <v>9454400000</v>
      </c>
      <c r="I134" s="4">
        <f>SUMIFS(I7:I119,$X7:$X119,"=",$W7:$W119,"=GF")</f>
        <v>9454400000</v>
      </c>
      <c r="K134" s="4">
        <f>SUMIFS(K7:K119,$X7:$X119,"=",$W7:$W119,"=GF")</f>
        <v>9454400000</v>
      </c>
      <c r="M134" s="4">
        <f>SUMIFS(M7:M119,$X7:$X119,"=",$W7:$W119,"=GF")</f>
        <v>9454400000</v>
      </c>
      <c r="O134" s="4">
        <f>SUMIFS(O7:O119,$X7:$X119,"=",$W7:$W119,"=GF")</f>
        <v>0</v>
      </c>
      <c r="P134" s="4">
        <f>SUMIFS(P7:P119,$X7:$X119,"=",$W7:$W119,"=GF")</f>
        <v>47272000000</v>
      </c>
      <c r="Q134" s="4">
        <f>SUMIFS(Q7:Q119,$X7:$X119,"=",$W7:$W119,"=GF")</f>
        <v>0</v>
      </c>
      <c r="S134" s="4">
        <f>SUMIFS(S7:S119,$X7:$X119,"=",$W7:$W119,"=GF")</f>
        <v>47272000000</v>
      </c>
      <c r="T134" s="6"/>
      <c r="U134" s="4">
        <f t="shared" si="66"/>
        <v>9454400000</v>
      </c>
    </row>
    <row r="135" spans="2:22" x14ac:dyDescent="0.25">
      <c r="C135" s="3" t="s">
        <v>43</v>
      </c>
      <c r="E135" s="4">
        <f>SUMIFS(E7:E119,$X7:$X119,"=STA",$W7:$W119,"=GF STA")</f>
        <v>2679500000</v>
      </c>
      <c r="G135" s="4">
        <f>SUMIFS(G7:G119,$X7:$X119,"=STA",$W7:$W119,"=GF STA")</f>
        <v>2821500000</v>
      </c>
      <c r="I135" s="4">
        <f>SUMIFS(I7:I119,$X7:$X119,"=STA",$W7:$W119,"=GF STA")</f>
        <v>2933500000</v>
      </c>
      <c r="K135" s="4">
        <f>SUMIFS(K7:K119,$X7:$X119,"=STA",$W7:$W119,"=GF STA")</f>
        <v>3060500000</v>
      </c>
      <c r="M135" s="4">
        <f>SUMIFS(M7:M119,$X7:$X119,"=STA",$W7:$W119,"=GF STA")</f>
        <v>3187500000</v>
      </c>
      <c r="O135" s="4">
        <f>SUMIFS(O7:O119,$X7:$X119,"=STA",$W7:$W119,"=GF STA")</f>
        <v>0</v>
      </c>
      <c r="P135" s="4">
        <f>SUMIFS(P7:P119,$X7:$X119,"=STA",$W7:$W119,"=GF STA")</f>
        <v>0</v>
      </c>
      <c r="Q135" s="4">
        <f>SUMIFS(Q7:Q119,$X7:$X119,"=STA",$W7:$W119,"=GF STA")</f>
        <v>14682500000</v>
      </c>
      <c r="S135" s="4">
        <f>SUMIFS(S7:S119,$X7:$X119,"=STA",$W7:$W119,"=GF STA")</f>
        <v>14682500000</v>
      </c>
      <c r="T135" s="6"/>
      <c r="U135" s="4">
        <f t="shared" si="66"/>
        <v>2936500000</v>
      </c>
    </row>
    <row r="136" spans="2:22" x14ac:dyDescent="0.25">
      <c r="C136" s="3" t="s">
        <v>44</v>
      </c>
      <c r="E136" s="4">
        <f>+E132+E133+E135+E134</f>
        <v>70246330072</v>
      </c>
      <c r="G136" s="4">
        <f>+G132+G133+G135+G134</f>
        <v>71679410674</v>
      </c>
      <c r="I136" s="4">
        <f>+I132+I133+I135+I134</f>
        <v>73122682888</v>
      </c>
      <c r="K136" s="4">
        <f>+K132+K133+K135+K134</f>
        <v>74468070545</v>
      </c>
      <c r="M136" s="4">
        <f>+M132+M133+M135+M134</f>
        <v>75938005821</v>
      </c>
      <c r="O136" s="4">
        <f>+O132+O133+O135+O134</f>
        <v>303500000000</v>
      </c>
      <c r="P136" s="4">
        <f>+P132+P133+P135+P134</f>
        <v>47272000000</v>
      </c>
      <c r="Q136" s="4">
        <f>+Q132+Q133+Q135+Q134</f>
        <v>14682500000</v>
      </c>
      <c r="S136" s="4">
        <f>+S132+S133+S135+S134</f>
        <v>365454500000</v>
      </c>
      <c r="T136" s="6"/>
      <c r="U136" s="4">
        <f t="shared" si="66"/>
        <v>73090900000</v>
      </c>
    </row>
    <row r="137" spans="2:22" x14ac:dyDescent="0.25">
      <c r="E137" s="4"/>
      <c r="F137" s="4"/>
      <c r="G137" s="4"/>
      <c r="H137" s="4"/>
      <c r="I137" s="4"/>
      <c r="J137" s="4"/>
      <c r="K137" s="4"/>
      <c r="S137" s="6"/>
      <c r="T137" s="6"/>
      <c r="U137" s="4"/>
    </row>
    <row r="138" spans="2:22" x14ac:dyDescent="0.25">
      <c r="C138" s="3" t="s">
        <v>37</v>
      </c>
      <c r="E138" s="4"/>
      <c r="G138" s="4"/>
      <c r="I138" s="4"/>
      <c r="K138" s="4"/>
      <c r="M138" s="4"/>
      <c r="O138" s="4"/>
      <c r="P138" s="4"/>
      <c r="Q138" s="4"/>
      <c r="S138" s="4"/>
      <c r="T138" s="6"/>
      <c r="U138" s="4"/>
    </row>
    <row r="139" spans="2:22" ht="13.5" customHeight="1" x14ac:dyDescent="0.25">
      <c r="C139" s="3" t="s">
        <v>38</v>
      </c>
      <c r="E139" s="4"/>
      <c r="G139" s="4"/>
      <c r="I139" s="4"/>
      <c r="K139" s="4"/>
      <c r="M139" s="4"/>
      <c r="O139" s="4"/>
      <c r="P139" s="4"/>
      <c r="Q139" s="4"/>
      <c r="S139" s="6"/>
      <c r="T139" s="6"/>
      <c r="U139" s="4"/>
    </row>
    <row r="140" spans="2:22" x14ac:dyDescent="0.25">
      <c r="E140" s="4"/>
      <c r="G140" s="4"/>
      <c r="I140" s="4"/>
      <c r="K140" s="4"/>
      <c r="M140" s="4"/>
      <c r="S140" s="4"/>
      <c r="T140" s="6"/>
      <c r="U140" s="4"/>
    </row>
    <row r="141" spans="2:22" x14ac:dyDescent="0.25">
      <c r="C141" s="3" t="s">
        <v>76</v>
      </c>
      <c r="E141" s="4"/>
      <c r="G141" s="4"/>
      <c r="S141" s="6"/>
      <c r="T141" s="6"/>
      <c r="U141" s="4"/>
    </row>
    <row r="142" spans="2:22" x14ac:dyDescent="0.25">
      <c r="C142" s="3" t="s">
        <v>77</v>
      </c>
      <c r="E142" s="4"/>
      <c r="G142" s="4"/>
      <c r="S142" s="6"/>
      <c r="T142" s="6"/>
      <c r="U142" s="4"/>
    </row>
    <row r="143" spans="2:22" x14ac:dyDescent="0.25">
      <c r="C143" s="3" t="s">
        <v>78</v>
      </c>
      <c r="E143" s="4"/>
      <c r="G143" s="4"/>
      <c r="I143" s="4"/>
      <c r="K143" s="4"/>
      <c r="M143" s="4"/>
      <c r="S143" s="4"/>
      <c r="T143" s="6"/>
      <c r="U143" s="4"/>
    </row>
    <row r="144" spans="2:22" x14ac:dyDescent="0.25">
      <c r="C144" s="3" t="s">
        <v>51</v>
      </c>
      <c r="E144" s="4"/>
      <c r="G144" s="4"/>
      <c r="I144" s="4"/>
      <c r="K144" s="4"/>
      <c r="M144" s="4"/>
      <c r="S144" s="4"/>
      <c r="T144" s="6"/>
      <c r="U144" s="4"/>
    </row>
    <row r="145" spans="2:21" x14ac:dyDescent="0.25">
      <c r="C145" s="3" t="s">
        <v>103</v>
      </c>
      <c r="E145" s="4"/>
      <c r="G145" s="4"/>
      <c r="I145" s="4"/>
      <c r="K145" s="4"/>
      <c r="M145" s="4"/>
      <c r="S145" s="4"/>
      <c r="T145" s="6"/>
      <c r="U145" s="4"/>
    </row>
    <row r="146" spans="2:21" x14ac:dyDescent="0.25">
      <c r="E146" s="4"/>
      <c r="G146" s="4"/>
      <c r="I146" s="4"/>
      <c r="K146" s="4"/>
      <c r="M146" s="4"/>
      <c r="S146" s="4"/>
      <c r="T146" s="6"/>
      <c r="U146" s="4"/>
    </row>
    <row r="147" spans="2:21" ht="13" x14ac:dyDescent="0.3">
      <c r="B147" s="33"/>
      <c r="E147" s="4"/>
      <c r="G147" s="4"/>
      <c r="I147" s="4"/>
      <c r="K147" s="4"/>
      <c r="M147" s="4"/>
      <c r="S147" s="4"/>
      <c r="T147" s="6"/>
      <c r="U147" s="4"/>
    </row>
    <row r="148" spans="2:21" x14ac:dyDescent="0.25">
      <c r="E148" s="4"/>
      <c r="G148" s="4"/>
      <c r="S148" s="6"/>
      <c r="T148" s="6"/>
      <c r="U148" s="4"/>
    </row>
    <row r="149" spans="2:21" x14ac:dyDescent="0.25">
      <c r="E149" s="4"/>
      <c r="G149" s="4"/>
      <c r="S149" s="6"/>
      <c r="T149" s="6"/>
      <c r="U149" s="4"/>
    </row>
    <row r="150" spans="2:21" x14ac:dyDescent="0.25">
      <c r="E150" s="4"/>
      <c r="G150" s="4"/>
      <c r="I150" s="4"/>
      <c r="K150" s="4"/>
      <c r="M150" s="4"/>
      <c r="S150" s="4"/>
      <c r="T150" s="6"/>
      <c r="U150" s="4"/>
    </row>
    <row r="151" spans="2:21" x14ac:dyDescent="0.25">
      <c r="E151" s="4"/>
      <c r="G151" s="4"/>
      <c r="S151" s="6"/>
      <c r="T151" s="6"/>
      <c r="U151" s="4"/>
    </row>
    <row r="152" spans="2:21" x14ac:dyDescent="0.25">
      <c r="E152" s="4"/>
      <c r="G152" s="4"/>
      <c r="S152" s="6"/>
      <c r="T152" s="6"/>
      <c r="U152" s="4"/>
    </row>
    <row r="153" spans="2:21" x14ac:dyDescent="0.25">
      <c r="E153" s="4"/>
      <c r="G153" s="4"/>
      <c r="S153" s="6"/>
      <c r="T153" s="6"/>
      <c r="U153" s="4"/>
    </row>
    <row r="154" spans="2:21" x14ac:dyDescent="0.25">
      <c r="E154" s="4"/>
      <c r="G154" s="4"/>
      <c r="S154" s="6"/>
      <c r="T154" s="6"/>
      <c r="U154" s="4"/>
    </row>
    <row r="155" spans="2:21" x14ac:dyDescent="0.25">
      <c r="E155" s="4"/>
      <c r="G155" s="4"/>
      <c r="S155" s="6"/>
      <c r="T155" s="6"/>
      <c r="U155" s="4"/>
    </row>
    <row r="156" spans="2:21" x14ac:dyDescent="0.25">
      <c r="E156" s="4"/>
      <c r="S156" s="6"/>
      <c r="T156" s="6"/>
      <c r="U156" s="4"/>
    </row>
    <row r="157" spans="2:21" x14ac:dyDescent="0.25">
      <c r="E157" s="4"/>
      <c r="S157" s="6"/>
      <c r="T157" s="6"/>
      <c r="U157" s="4"/>
    </row>
    <row r="158" spans="2:21" x14ac:dyDescent="0.25">
      <c r="E158" s="4"/>
      <c r="S158" s="6"/>
      <c r="T158" s="6"/>
      <c r="U158" s="4"/>
    </row>
    <row r="159" spans="2:21" x14ac:dyDescent="0.25">
      <c r="E159" s="4"/>
      <c r="S159" s="6"/>
      <c r="T159" s="6"/>
      <c r="U159" s="4"/>
    </row>
    <row r="160" spans="2:21" x14ac:dyDescent="0.25">
      <c r="E160" s="4"/>
      <c r="S160" s="6"/>
      <c r="T160" s="6"/>
      <c r="U160" s="4"/>
    </row>
    <row r="161" spans="5:21" x14ac:dyDescent="0.25">
      <c r="E161" s="4"/>
      <c r="S161" s="6"/>
      <c r="T161" s="6"/>
      <c r="U161" s="4"/>
    </row>
    <row r="162" spans="5:21" x14ac:dyDescent="0.25">
      <c r="E162" s="4"/>
      <c r="S162" s="6"/>
      <c r="T162" s="6"/>
      <c r="U162" s="4"/>
    </row>
    <row r="163" spans="5:21" x14ac:dyDescent="0.25">
      <c r="E163" s="4"/>
      <c r="S163" s="6"/>
      <c r="T163" s="6"/>
      <c r="U163" s="4"/>
    </row>
    <row r="164" spans="5:21" x14ac:dyDescent="0.25">
      <c r="E164" s="4"/>
      <c r="S164" s="6"/>
      <c r="T164" s="6"/>
      <c r="U164" s="4"/>
    </row>
    <row r="165" spans="5:21" x14ac:dyDescent="0.25">
      <c r="E165" s="4"/>
      <c r="S165" s="6"/>
      <c r="T165" s="6"/>
      <c r="U165" s="4"/>
    </row>
    <row r="166" spans="5:21" x14ac:dyDescent="0.25">
      <c r="E166" s="4"/>
      <c r="S166" s="6"/>
      <c r="T166" s="6"/>
      <c r="U166" s="4"/>
    </row>
    <row r="167" spans="5:21" x14ac:dyDescent="0.25">
      <c r="E167" s="4"/>
      <c r="S167" s="6"/>
      <c r="T167" s="6"/>
      <c r="U167" s="4"/>
    </row>
    <row r="168" spans="5:21" x14ac:dyDescent="0.25">
      <c r="E168" s="4"/>
      <c r="S168" s="6"/>
      <c r="T168" s="6"/>
      <c r="U168" s="4"/>
    </row>
    <row r="169" spans="5:21" x14ac:dyDescent="0.25">
      <c r="E169" s="4"/>
      <c r="S169" s="6"/>
      <c r="T169" s="6"/>
      <c r="U169" s="4"/>
    </row>
    <row r="170" spans="5:21" x14ac:dyDescent="0.25">
      <c r="E170" s="4"/>
      <c r="S170" s="6"/>
      <c r="T170" s="6"/>
      <c r="U170" s="4"/>
    </row>
    <row r="171" spans="5:21" x14ac:dyDescent="0.25">
      <c r="E171" s="4"/>
      <c r="S171" s="6"/>
      <c r="T171" s="6"/>
      <c r="U171" s="4"/>
    </row>
    <row r="172" spans="5:21" x14ac:dyDescent="0.25">
      <c r="E172" s="4"/>
      <c r="S172" s="6"/>
      <c r="T172" s="6"/>
      <c r="U172" s="4"/>
    </row>
    <row r="173" spans="5:21" x14ac:dyDescent="0.25">
      <c r="E173" s="4"/>
      <c r="S173" s="6"/>
      <c r="T173" s="6"/>
      <c r="U173" s="4"/>
    </row>
    <row r="174" spans="5:21" x14ac:dyDescent="0.25">
      <c r="E174" s="4"/>
      <c r="S174" s="6"/>
      <c r="T174" s="6"/>
      <c r="U174" s="4"/>
    </row>
    <row r="175" spans="5:21" x14ac:dyDescent="0.25">
      <c r="E175" s="4"/>
    </row>
    <row r="176" spans="5:21" x14ac:dyDescent="0.25">
      <c r="E176" s="4"/>
    </row>
    <row r="177" spans="5:5" x14ac:dyDescent="0.25">
      <c r="E177" s="4"/>
    </row>
    <row r="178" spans="5:5" x14ac:dyDescent="0.25">
      <c r="E178" s="4"/>
    </row>
  </sheetData>
  <mergeCells count="2">
    <mergeCell ref="O4:P4"/>
    <mergeCell ref="B2:U2"/>
  </mergeCells>
  <pageMargins left="0.7" right="0.7" top="0.5" bottom="0.5" header="0" footer="0"/>
  <pageSetup paperSize="17" scale="50" fitToHeight="0" orientation="landscape" horizontalDpi="4294967295" verticalDpi="4294967295" r:id="rId1"/>
  <rowBreaks count="1" manualBreakCount="1">
    <brk id="96" max="2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B2C590C5B0E548BBB80B30B4757BD0" ma:contentTypeVersion="11" ma:contentTypeDescription="Create a new document." ma:contentTypeScope="" ma:versionID="9b3c681f22ce2d5d318248d2d306fa88">
  <xsd:schema xmlns:xsd="http://www.w3.org/2001/XMLSchema" xmlns:xs="http://www.w3.org/2001/XMLSchema" xmlns:p="http://schemas.microsoft.com/office/2006/metadata/properties" xmlns:ns2="63ed583d-7590-47b9-98bc-2af72f9646ac" xmlns:ns3="b3ce6949-99fe-4549-b75a-2322037c47c1" targetNamespace="http://schemas.microsoft.com/office/2006/metadata/properties" ma:root="true" ma:fieldsID="d7ad1c33628d3695e01fc08897cbf145" ns2:_="" ns3:_="">
    <xsd:import namespace="63ed583d-7590-47b9-98bc-2af72f9646ac"/>
    <xsd:import namespace="b3ce6949-99fe-4549-b75a-2322037c47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viewStage" minOccurs="0"/>
                <xsd:element ref="ns2:Comments" minOccurs="0"/>
                <xsd:element ref="ns2:PublishStage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ed583d-7590-47b9-98bc-2af72f9646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viewStage" ma:index="12" nillable="true" ma:displayName="Review Stage" ma:format="Dropdown" ma:internalName="ReviewStage">
      <xsd:simpleType>
        <xsd:restriction base="dms:Choice">
          <xsd:enumeration value="Review 1 complete"/>
          <xsd:enumeration value="Review 2 complete - QC ready"/>
          <xsd:enumeration value="Review 2 complete - EDITS/COMMENTS"/>
          <xsd:enumeration value="Completed QC &amp; saved clean"/>
          <xsd:enumeration value="Sent to OD for review"/>
          <xsd:enumeration value="Completed OD review"/>
          <xsd:enumeration value="Completed T-Team review"/>
          <xsd:enumeration value="Final edits made"/>
          <xsd:enumeration value="FINAL"/>
        </xsd:restriction>
      </xsd:simpleType>
    </xsd:element>
    <xsd:element name="Comments" ma:index="1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PublishStage" ma:index="14" nillable="true" ma:displayName="Publish Stage" ma:format="Dropdown" ma:internalName="PublishStage">
      <xsd:simpleType>
        <xsd:restriction base="dms:Choice">
          <xsd:enumeration value="Still editing"/>
          <xsd:enumeration value="Ready for PDF"/>
          <xsd:enumeration value="Converted to PDF"/>
          <xsd:enumeration value="Added to Compiled PDF"/>
          <xsd:enumeration value="QC complete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ce6949-99fe-4549-b75a-2322037c47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Stage xmlns="63ed583d-7590-47b9-98bc-2af72f9646ac" xsi:nil="true"/>
    <Comments xmlns="63ed583d-7590-47b9-98bc-2af72f9646ac" xsi:nil="true"/>
    <PublishStage xmlns="63ed583d-7590-47b9-98bc-2af72f9646ac" xsi:nil="true"/>
  </documentManagement>
</p:properties>
</file>

<file path=customXml/itemProps1.xml><?xml version="1.0" encoding="utf-8"?>
<ds:datastoreItem xmlns:ds="http://schemas.openxmlformats.org/officeDocument/2006/customXml" ds:itemID="{E412FCD4-D5E4-4587-9594-6DF42A29B7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B5EE50-416E-4929-9C5D-66990E8574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ed583d-7590-47b9-98bc-2af72f9646ac"/>
    <ds:schemaRef ds:uri="b3ce6949-99fe-4549-b75a-2322037c47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E6398C-0094-4537-8BF2-CE59CAA1BF22}">
  <ds:schemaRefs>
    <ds:schemaRef ds:uri="b3ce6949-99fe-4549-b75a-2322037c47c1"/>
    <ds:schemaRef ds:uri="http://purl.org/dc/elements/1.1/"/>
    <ds:schemaRef ds:uri="63ed583d-7590-47b9-98bc-2af72f9646ac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Auth Table</vt:lpstr>
      <vt:lpstr>'Auth Table'!Print_Area</vt:lpstr>
      <vt:lpstr>'Auth Table'!Print_Titles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Edwards (FHWA)</dc:creator>
  <cp:lastModifiedBy>Zaidi, Alina (FHWA)</cp:lastModifiedBy>
  <cp:lastPrinted>2021-10-25T16:30:04Z</cp:lastPrinted>
  <dcterms:created xsi:type="dcterms:W3CDTF">2019-06-21T15:03:49Z</dcterms:created>
  <dcterms:modified xsi:type="dcterms:W3CDTF">2025-02-13T19:06:04Z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0x010100FEB2C590C5B0E548BBB80B30B4757BD0</vt:lpwstr>
  </property>
</Properties>
</file>