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23865" windowHeight="12120" activeTab="1"/>
  </bookViews>
  <sheets>
    <sheet name="Detail" sheetId="1" r:id="rId1"/>
    <sheet name="summary" sheetId="2" r:id="rId2"/>
  </sheets>
  <definedNames>
    <definedName name="_xlnm.Print_Area" localSheetId="0">Detail!$A$1:$K$104</definedName>
    <definedName name="_xlnm.Print_Area" localSheetId="1">summary!$A$1:$K$75</definedName>
    <definedName name="_xlnm.Print_Titles" localSheetId="0">Detail!$1:$7</definedName>
    <definedName name="_xlnm.Print_Titles" localSheetId="1">summary!$2:$7</definedName>
  </definedNames>
  <calcPr calcId="145621"/>
</workbook>
</file>

<file path=xl/calcChain.xml><?xml version="1.0" encoding="utf-8"?>
<calcChain xmlns="http://schemas.openxmlformats.org/spreadsheetml/2006/main">
  <c r="K21" i="1" l="1"/>
  <c r="I21" i="1"/>
  <c r="G21" i="1"/>
  <c r="E21" i="1"/>
  <c r="K20" i="1"/>
  <c r="I20" i="1"/>
  <c r="G88" i="1" l="1"/>
  <c r="E88" i="1"/>
  <c r="G51" i="2"/>
  <c r="E51" i="2"/>
  <c r="I51" i="2" s="1"/>
  <c r="K51" i="2" s="1"/>
  <c r="G50" i="2"/>
  <c r="E50" i="2"/>
  <c r="G48" i="2"/>
  <c r="E48" i="2"/>
  <c r="I48" i="2" s="1"/>
  <c r="K48" i="2" s="1"/>
  <c r="I46" i="2"/>
  <c r="K46" i="2" s="1"/>
  <c r="I45" i="2"/>
  <c r="K45" i="2" s="1"/>
  <c r="I44" i="2"/>
  <c r="K44" i="2" s="1"/>
  <c r="I43" i="2"/>
  <c r="K43" i="2" s="1"/>
  <c r="I42" i="2"/>
  <c r="K42" i="2" s="1"/>
  <c r="I41" i="2"/>
  <c r="K41" i="2" s="1"/>
  <c r="I38" i="2"/>
  <c r="K38" i="2" s="1"/>
  <c r="G35" i="2"/>
  <c r="G62" i="2" s="1"/>
  <c r="E35" i="2"/>
  <c r="E62" i="2" s="1"/>
  <c r="G34" i="2"/>
  <c r="G36" i="2" s="1"/>
  <c r="E34" i="2"/>
  <c r="E36" i="2" s="1"/>
  <c r="G32" i="2"/>
  <c r="G55" i="2" s="1"/>
  <c r="E32" i="2"/>
  <c r="E55" i="2" s="1"/>
  <c r="I30" i="2"/>
  <c r="K30" i="2" s="1"/>
  <c r="I29" i="2"/>
  <c r="K29" i="2" s="1"/>
  <c r="I28" i="2"/>
  <c r="K28" i="2" s="1"/>
  <c r="I27" i="2"/>
  <c r="K27" i="2" s="1"/>
  <c r="I26" i="2"/>
  <c r="K26" i="2" s="1"/>
  <c r="I25" i="2"/>
  <c r="K25" i="2" s="1"/>
  <c r="I24" i="2"/>
  <c r="K24" i="2" s="1"/>
  <c r="I23" i="2"/>
  <c r="K23" i="2" s="1"/>
  <c r="I22" i="2"/>
  <c r="K22" i="2" s="1"/>
  <c r="I21" i="2"/>
  <c r="K21" i="2" s="1"/>
  <c r="I20" i="2"/>
  <c r="K20" i="2" s="1"/>
  <c r="I19" i="2"/>
  <c r="K19" i="2" s="1"/>
  <c r="I18" i="2"/>
  <c r="K18" i="2" s="1"/>
  <c r="I17" i="2"/>
  <c r="K17" i="2" s="1"/>
  <c r="I16" i="2"/>
  <c r="K16" i="2" s="1"/>
  <c r="I14" i="2"/>
  <c r="K14" i="2" s="1"/>
  <c r="I13" i="2"/>
  <c r="K13" i="2" s="1"/>
  <c r="I12" i="2"/>
  <c r="K12" i="2" s="1"/>
  <c r="I10" i="2"/>
  <c r="K10" i="2" s="1"/>
  <c r="I59" i="1"/>
  <c r="G59" i="1"/>
  <c r="E59" i="1"/>
  <c r="K54" i="1"/>
  <c r="I54" i="1"/>
  <c r="E59" i="2" l="1"/>
  <c r="E61" i="2" s="1"/>
  <c r="G59" i="2"/>
  <c r="G61" i="2" s="1"/>
  <c r="G63" i="2" s="1"/>
  <c r="I55" i="2"/>
  <c r="K55" i="2" s="1"/>
  <c r="I62" i="2"/>
  <c r="K62" i="2" s="1"/>
  <c r="I32" i="2"/>
  <c r="K32" i="2" s="1"/>
  <c r="I34" i="2"/>
  <c r="I35" i="2"/>
  <c r="K35" i="2" s="1"/>
  <c r="I50" i="2"/>
  <c r="E52" i="2"/>
  <c r="I60" i="2"/>
  <c r="G52" i="2"/>
  <c r="E76" i="1"/>
  <c r="E83" i="1" s="1"/>
  <c r="I52" i="1"/>
  <c r="K52" i="1" s="1"/>
  <c r="I57" i="1"/>
  <c r="K57" i="1" s="1"/>
  <c r="I26" i="1"/>
  <c r="K26" i="1" s="1"/>
  <c r="I37" i="1"/>
  <c r="K37" i="1" s="1"/>
  <c r="I61" i="2" l="1"/>
  <c r="K61" i="2" s="1"/>
  <c r="E63" i="2"/>
  <c r="I59" i="2"/>
  <c r="K59" i="2" s="1"/>
  <c r="K60" i="2"/>
  <c r="I63" i="2"/>
  <c r="K50" i="2"/>
  <c r="I52" i="2"/>
  <c r="K52" i="2" s="1"/>
  <c r="K34" i="2"/>
  <c r="K36" i="2" s="1"/>
  <c r="I36" i="2"/>
  <c r="G79" i="1"/>
  <c r="E79" i="1"/>
  <c r="I70" i="1"/>
  <c r="K70" i="1" s="1"/>
  <c r="I56" i="1"/>
  <c r="K56" i="1" s="1"/>
  <c r="G76" i="1"/>
  <c r="G83" i="1" s="1"/>
  <c r="G78" i="1"/>
  <c r="E78" i="1"/>
  <c r="G62" i="1"/>
  <c r="E62" i="1"/>
  <c r="G61" i="1"/>
  <c r="E61" i="1"/>
  <c r="I74" i="1"/>
  <c r="K74" i="1" s="1"/>
  <c r="I73" i="1"/>
  <c r="K73" i="1" s="1"/>
  <c r="I72" i="1"/>
  <c r="K72" i="1" s="1"/>
  <c r="I71" i="1"/>
  <c r="K71" i="1" s="1"/>
  <c r="I69" i="1"/>
  <c r="K69" i="1" s="1"/>
  <c r="I68" i="1"/>
  <c r="K68" i="1" s="1"/>
  <c r="I53" i="1"/>
  <c r="K53" i="1" s="1"/>
  <c r="I55" i="1"/>
  <c r="K55" i="1" s="1"/>
  <c r="G44" i="1"/>
  <c r="E44" i="1"/>
  <c r="I41" i="1"/>
  <c r="K41" i="1" s="1"/>
  <c r="I51" i="1"/>
  <c r="K51" i="1" s="1"/>
  <c r="I50" i="1"/>
  <c r="K50" i="1" s="1"/>
  <c r="I49" i="1"/>
  <c r="K49" i="1" s="1"/>
  <c r="I48" i="1"/>
  <c r="K48" i="1" s="1"/>
  <c r="I47" i="1"/>
  <c r="K47" i="1" s="1"/>
  <c r="I14" i="1"/>
  <c r="K14" i="1" s="1"/>
  <c r="I25" i="1"/>
  <c r="K25" i="1" s="1"/>
  <c r="I23" i="1"/>
  <c r="K23" i="1" s="1"/>
  <c r="I19" i="1"/>
  <c r="K19" i="1" s="1"/>
  <c r="I15" i="1"/>
  <c r="K15" i="1" s="1"/>
  <c r="I12" i="1"/>
  <c r="K12" i="1" s="1"/>
  <c r="I65" i="1"/>
  <c r="K65" i="1" s="1"/>
  <c r="I39" i="1"/>
  <c r="K39" i="1" s="1"/>
  <c r="I36" i="1"/>
  <c r="K36" i="1" s="1"/>
  <c r="I35" i="1"/>
  <c r="K35" i="1" s="1"/>
  <c r="I30" i="1"/>
  <c r="K30" i="1" s="1"/>
  <c r="K63" i="2" l="1"/>
  <c r="E90" i="1"/>
  <c r="E87" i="1"/>
  <c r="I76" i="1"/>
  <c r="K76" i="1" s="1"/>
  <c r="G87" i="1"/>
  <c r="G80" i="1"/>
  <c r="I88" i="1"/>
  <c r="G90" i="1"/>
  <c r="I90" i="1" s="1"/>
  <c r="K90" i="1" s="1"/>
  <c r="K59" i="1"/>
  <c r="G63" i="1"/>
  <c r="I62" i="1"/>
  <c r="K62" i="1" s="1"/>
  <c r="I79" i="1"/>
  <c r="K79" i="1" s="1"/>
  <c r="E63" i="1"/>
  <c r="I61" i="1"/>
  <c r="K61" i="1" s="1"/>
  <c r="E80" i="1"/>
  <c r="I78" i="1"/>
  <c r="I42" i="1"/>
  <c r="K42" i="1" s="1"/>
  <c r="I46" i="1"/>
  <c r="K46" i="1" s="1"/>
  <c r="I44" i="1"/>
  <c r="K44" i="1" s="1"/>
  <c r="G43" i="1"/>
  <c r="G45" i="1" s="1"/>
  <c r="E43" i="1"/>
  <c r="I27" i="1"/>
  <c r="K27" i="1" s="1"/>
  <c r="I10" i="1"/>
  <c r="K10" i="1" s="1"/>
  <c r="K88" i="1" l="1"/>
  <c r="I83" i="1"/>
  <c r="K83" i="1" s="1"/>
  <c r="E89" i="1"/>
  <c r="E91" i="1" s="1"/>
  <c r="G89" i="1"/>
  <c r="G91" i="1" s="1"/>
  <c r="I87" i="1"/>
  <c r="K87" i="1" s="1"/>
  <c r="I63" i="1"/>
  <c r="K63" i="1"/>
  <c r="I80" i="1"/>
  <c r="K80" i="1" s="1"/>
  <c r="K78" i="1"/>
  <c r="I43" i="1"/>
  <c r="K43" i="1" s="1"/>
  <c r="E45" i="1"/>
  <c r="I45" i="1" s="1"/>
  <c r="K45" i="1" s="1"/>
  <c r="I89" i="1" l="1"/>
  <c r="K89" i="1" l="1"/>
  <c r="K91" i="1" s="1"/>
  <c r="I91" i="1"/>
</calcChain>
</file>

<file path=xl/sharedStrings.xml><?xml version="1.0" encoding="utf-8"?>
<sst xmlns="http://schemas.openxmlformats.org/spreadsheetml/2006/main" count="356" uniqueCount="145">
  <si>
    <t>Title I - Federal-aid Highways</t>
  </si>
  <si>
    <t>1101(a)(1)</t>
  </si>
  <si>
    <t>FY 2013</t>
  </si>
  <si>
    <t>Total</t>
  </si>
  <si>
    <t>Average</t>
  </si>
  <si>
    <t>Source</t>
  </si>
  <si>
    <t>CA or STA</t>
  </si>
  <si>
    <t>HTF-HA</t>
  </si>
  <si>
    <t>23 USC 118</t>
  </si>
  <si>
    <t>CA</t>
  </si>
  <si>
    <t>Federal-aid Highway Program 1/</t>
  </si>
  <si>
    <t>1/</t>
  </si>
  <si>
    <t xml:space="preserve">Combined amount authorized for: </t>
  </si>
  <si>
    <t>National Highway Performance Program ( §1106 &amp; 23 USC 119)</t>
  </si>
  <si>
    <t>Highway Safety Improvement Program (§1112 &amp; 23 USC 148)</t>
  </si>
  <si>
    <t>Congestion Mitigation &amp; Air Quality Improvement Progam (§1113 &amp; 23 USC 149)</t>
  </si>
  <si>
    <t>Metropolitan Transportation Planning (§1201  &amp; 23 USC 134)</t>
  </si>
  <si>
    <t>1101(a)(2)</t>
  </si>
  <si>
    <t>1101(a)(3)(A)</t>
  </si>
  <si>
    <t>1101(a)(3)(B)</t>
  </si>
  <si>
    <t>1101(a)(3)(C)</t>
  </si>
  <si>
    <t>Exempt from Obligation Limitation</t>
  </si>
  <si>
    <t>1105(a)</t>
  </si>
  <si>
    <t>FHWA Administrative Expenses</t>
  </si>
  <si>
    <t>2/</t>
  </si>
  <si>
    <t>Territorial and Puerto Rico Highway Program (§1114 &amp; 23 USC 165)</t>
  </si>
  <si>
    <t>1101(a)(4)</t>
  </si>
  <si>
    <t>1114(a)</t>
  </si>
  <si>
    <t>1114(b)</t>
  </si>
  <si>
    <t>For purposes eliglible under chapter 1 of 23 USC (remainder)</t>
  </si>
  <si>
    <t>[computed]</t>
  </si>
  <si>
    <t>3/</t>
  </si>
  <si>
    <t>23 USC 201(b)</t>
  </si>
  <si>
    <t>Transportation Planning, Asset Management Systems, Data Collection (up to 5% setaside) (23 USC 201(c)(7))</t>
  </si>
  <si>
    <t>Federal Lands Transportation Program (§1116 &amp; 23 USC 203)</t>
  </si>
  <si>
    <t>Federal Lands Access Program (§1116 &amp; 23 USC 204)</t>
  </si>
  <si>
    <t>GF</t>
  </si>
  <si>
    <t>STA</t>
  </si>
  <si>
    <t>Highway Research and Development Program (23 USC 503(b), 503(d) &amp; 509)</t>
  </si>
  <si>
    <t>Technology and Innovation Deployment Program (23 USC 503(c))</t>
  </si>
  <si>
    <t>Training and Education (23 USC 504)</t>
  </si>
  <si>
    <t>Intelligent Transportation Systems Program (23 USC 512-518)</t>
  </si>
  <si>
    <t>University Transportation Centers (49 USC 5505)</t>
  </si>
  <si>
    <t>Bureau of Transportation Statistics (49 USC chapter 65)</t>
  </si>
  <si>
    <t>For purposes eligible under National Highway Performance Program (50% further setaside)</t>
  </si>
  <si>
    <t>For purposes eligible under Highway Safety Improvement Program (25% further setaside)</t>
  </si>
  <si>
    <t>On-the-Job Training Supportive Services (setaside) (§1109 &amp; 23 USC 140(b))</t>
  </si>
  <si>
    <t>Intergovernmental Enforcement Efforts, Including Research and Training (further setaside) (§1109 &amp; 23 USC 143)</t>
  </si>
  <si>
    <t>4/</t>
  </si>
  <si>
    <t>(Contract Authority From Highway Account of Highway Trust Fund Unless Otherwise Indicated)</t>
  </si>
  <si>
    <t>CA Citation</t>
  </si>
  <si>
    <t>Transportation Infrastructure Finance and Innovation Program (§3002 &amp; 23 USC Ch. 6)</t>
  </si>
  <si>
    <t>Rural Infrastructure Projects (10% setaside) (§3002 &amp; 23 USC 608(a)(3))</t>
  </si>
  <si>
    <t>23 USC 608(b)(2)</t>
  </si>
  <si>
    <t>N/A</t>
  </si>
  <si>
    <t>5/</t>
  </si>
  <si>
    <t>Highway Account of the Highway Trust Fund - Contract Authority</t>
  </si>
  <si>
    <t>Federal-Aid Highway Program Obligation Limitation</t>
  </si>
  <si>
    <t>GRAND TOTAL</t>
  </si>
  <si>
    <t>Total Authorizations</t>
  </si>
  <si>
    <t>Recap:</t>
  </si>
  <si>
    <t>Federal-aid Highway Program</t>
  </si>
  <si>
    <t>Contract Authority from Highway Account of the Highway Trust Fund</t>
  </si>
  <si>
    <t>Subject to Obligation Limitation</t>
  </si>
  <si>
    <t>Disadvantaged Business Enterprise Supportive Services (setaside) (§1109 &amp; 23 USC 140(c))</t>
  </si>
  <si>
    <t>General Fund - Subect to Appropriation</t>
  </si>
  <si>
    <t>1102(b)(12)</t>
  </si>
  <si>
    <t>Highway Use Tax Evasion Projects (setaside NTE) (§1110 &amp; 23 USC 143)</t>
  </si>
  <si>
    <t>Division A--Federal-aid and Highway Safety Construction Programs</t>
  </si>
  <si>
    <t>51001(a)(1)</t>
  </si>
  <si>
    <t>51001(a)(2)</t>
  </si>
  <si>
    <t>51001(a)(3)</t>
  </si>
  <si>
    <t>51001(a)(4)</t>
  </si>
  <si>
    <t>51001(a)(5)</t>
  </si>
  <si>
    <t>51001(a)(6)</t>
  </si>
  <si>
    <t>Total -- Division E</t>
  </si>
  <si>
    <t>Total -- Division A</t>
  </si>
  <si>
    <t>MAP-21 51001(b)(1)</t>
  </si>
  <si>
    <t>52003(a)</t>
  </si>
  <si>
    <t>State Planning and Research (2% setaside) (23 USC 505) 2/</t>
  </si>
  <si>
    <t>Estimated Split among Programs (23 USC 104(b)):</t>
  </si>
  <si>
    <t>The setaside for bridges not on Federal-aid highways is equal to the amount setaside for such bridges in FY 2009 under the Highway Bridge Program</t>
  </si>
  <si>
    <t>Replacement, rehabilitation, resurfacing, restoration, or preservation of, or operational improvements to, bridges not on Federal-aid Highways 3/</t>
  </si>
  <si>
    <t>General Fund - Subject to Appropriation</t>
  </si>
  <si>
    <t>Highway Authorizations:  Moving Ahead for Progress in the 21st Century Act (MAP-21)</t>
  </si>
  <si>
    <t>FY 2014</t>
  </si>
  <si>
    <t>Tribal Transportation Program (§1119 &amp; 23 USC 202)</t>
  </si>
  <si>
    <t>Setaside for National Park Service</t>
  </si>
  <si>
    <t xml:space="preserve"> Subject to Suballocation Based on Population (50% after SPR &amp; Alt. Transportation setaside) (23 USC 133(d))</t>
  </si>
  <si>
    <t>1109(a)(1)</t>
  </si>
  <si>
    <t>1109(b)(2)</t>
  </si>
  <si>
    <t>1519(a)</t>
  </si>
  <si>
    <t>Surface Transportation Program (§1108 &amp; 23 USC 133)</t>
  </si>
  <si>
    <r>
      <t>Transportation Planning for Tribal Governments under ISDEA (up to 2</t>
    </r>
    <r>
      <rPr>
        <sz val="10"/>
        <rFont val="Calibri"/>
        <family val="2"/>
        <scheme val="minor"/>
      </rPr>
      <t>% takedown) (23 USC 202(c)(1))</t>
    </r>
  </si>
  <si>
    <r>
      <t>Tribal Transportation Facility Bridges (up to 2</t>
    </r>
    <r>
      <rPr>
        <sz val="10"/>
        <rFont val="Calibri"/>
        <family val="2"/>
        <scheme val="minor"/>
      </rPr>
      <t>% takedown) (23 USC 202(d))</t>
    </r>
  </si>
  <si>
    <t>Safety Projects (up to 2% takedown) (23 USC 202(e)(1))</t>
  </si>
  <si>
    <r>
      <t xml:space="preserve">Projects of National and Regional Significance (§1301 of SAFETEA-LU) </t>
    </r>
    <r>
      <rPr>
        <sz val="12"/>
        <color rgb="FFFF0000"/>
        <rFont val="Calibri"/>
        <family val="2"/>
        <scheme val="minor"/>
      </rPr>
      <t>(General Fund)</t>
    </r>
  </si>
  <si>
    <t>Construction of Ferry Boats and Ferry Terminal Facilities (23 USC 147(f))</t>
  </si>
  <si>
    <t>Transportation Alternatives (23 USC 213) 4/</t>
  </si>
  <si>
    <t>Setaside for  Fish and Wildlife Service</t>
  </si>
  <si>
    <t>Program management, oversight, and project-related administrative expenses of the BIA (up to 6% takedown) (23 USC 202(a)(2)(B)(6))</t>
  </si>
  <si>
    <t>Operation Lifesaver; to provide pubic information and education to help prevent and reduce motor vehicle accidents, injuries, and fatalities; to improve driver performance at railway-highway crossings; National Work Zone Safety Clearinghouse; Public Road Safety Clearinghouse;  and Work Zone Safety Grants  (setaside)</t>
  </si>
  <si>
    <t>Up to 1% of the funds authorized under section 51001 may be used for prize competions.</t>
  </si>
  <si>
    <t>Acceleration of deployment and implementation of pavement technology (setaside) (23 USC 503(c)(3)(C))</t>
  </si>
  <si>
    <t>1113(c)(5)</t>
  </si>
  <si>
    <t>Air Quality and congestion Mitigation Measure Outcomes Assessment Study</t>
  </si>
  <si>
    <r>
      <t xml:space="preserve">Tribal High Priority Projects Program </t>
    </r>
    <r>
      <rPr>
        <sz val="12"/>
        <color rgb="FFFF0000"/>
        <rFont val="Calibri"/>
        <family val="2"/>
        <scheme val="minor"/>
      </rPr>
      <t>(General Fund)</t>
    </r>
  </si>
  <si>
    <t>Emergency Relief (23 USC 125)</t>
  </si>
  <si>
    <t>Administrative Costs of Program (up to 0.5% setaside) (§3002 &amp; 23 USC 608(a)(6))</t>
  </si>
  <si>
    <t>Transportation Alternatives funds are derived from the apportioned programs listed above.</t>
  </si>
  <si>
    <t>Division E--Research and Education</t>
  </si>
  <si>
    <t>Estimated Split among Programs:</t>
  </si>
  <si>
    <t>National Highway Performance Program</t>
  </si>
  <si>
    <t>Surface Transportation Program</t>
  </si>
  <si>
    <t>Highway Safety Improvement Program</t>
  </si>
  <si>
    <t>Congestion Mitigation &amp; Air Quality Improvement Progam</t>
  </si>
  <si>
    <t>Metropolitan Transportation Planning</t>
  </si>
  <si>
    <t>Transportation Alternatives  4/</t>
  </si>
  <si>
    <t>Transportation Infrastructure Finance and Innovation Program</t>
  </si>
  <si>
    <t>Tribal Transportation Program</t>
  </si>
  <si>
    <t>Federal Lands Transportation Program</t>
  </si>
  <si>
    <t>Federal Lands Access Program</t>
  </si>
  <si>
    <t>Territorial and Puerto Rico Highway Program</t>
  </si>
  <si>
    <t xml:space="preserve">Puerto Rico Highway Program </t>
  </si>
  <si>
    <t>Territorial Highway Program</t>
  </si>
  <si>
    <t>Emergency Relief</t>
  </si>
  <si>
    <t>Construction of Ferry Boats and Ferry Terminal Facilities</t>
  </si>
  <si>
    <t>Highway Research and Development Program</t>
  </si>
  <si>
    <t>Technology and Innovation Deployment Program</t>
  </si>
  <si>
    <t>Training and Education</t>
  </si>
  <si>
    <t>Intelligent Transportation Systems Program</t>
  </si>
  <si>
    <t>University Transportation Centers</t>
  </si>
  <si>
    <t>Bureau of Transportation Statistics</t>
  </si>
  <si>
    <t>Installation of Protective Devices at Railway-Highway Crossings (50% setaside)(23 USC 130(e)</t>
  </si>
  <si>
    <t>Public Law 112-__</t>
  </si>
  <si>
    <t>Elimination of Hazards and Installation of Protective Devices at Railway-Highway Crossings (Takedown) (23 USC 130(e)}</t>
  </si>
  <si>
    <t>Railway-Highway Crossings (setaside)</t>
  </si>
  <si>
    <t xml:space="preserve">The national amount for Transportation Alternatives is equal to 2% of the amounts authorized for the year to carry out chapters 1, 2, 5 and 6 of 23 USC.  The amounts are deducted from the amounts apportioned to each state under 23 USC 104(b) (the National Highway Performance Program, the Surface Transportation Program, the Highway Safety Improvement Program, the Congestion Mitigation and Air Quality Improvement Programl and the Metropolitan Planning Progam).  Funds from this setaside may be used for Transportation Alternatives, Recreational Trails Program, Safe Routes to School Program, planning, designing or contructing boulevards and other roadways largely in the ROW of former Interstate System routes or other divided highways.   Unless the Governor of a State notifies the Secretary that he is opting out, a further setaside is made for the Recreational Trails Program equal to the amout apportioned to the State for the Recreational Trails program in FY 2009.  Of the remainder after the Recreational Trails setaside, 50% is subject to suballocation based on populatin among individual urbanized areas with a population over 200,000, other urban areas, and rural areas.  The remaining 50% may be used anywhere in the State. </t>
  </si>
  <si>
    <t xml:space="preserve">The National amount for Transportation Alternaitves is equal to 2% of the amounts authorized for the year to carry out chapters 1, 2, 5 and 6 of 23 USC.  The amounts are deducted from the amounts apportioned to each state under 23 USC 104(b) (the National Highway Performance Program, the Surface Transportation Program, the Highway Safety Improvement Program, the Congestion Mitigation and Air Quality Improvement Programl and the Metropolitan Planning Progam).  Funds from this setaside may be used for Transportation Alternatives, Recreational Trails Program, Safe Routes to School Program, planning, designing or contructing boulevards and other roadways largely in the ROW of former Interstate System routes or other divided highways.   Unless the Governor of a State notifies the Secretary that he is opting out, a further setaside is made for the Recreational Trails Program equal to the amout apportioned to the State for the Recreational Trails program in FY 2009.  Of the remainder after the Recreational Trails setaside, 50% is subject to suballocation based on population among individual urbanized areas with a population over 200,000, other urban areas, and rural areas.  The remaining 50% may be used anywhere in the State. </t>
  </si>
  <si>
    <t>P.L. 112-__</t>
  </si>
  <si>
    <t>2% of each State's apportionments from the National Highway Performance Program, Surface Transportation Program, Highway Safety Improvement Program, and Congestion Mitigation and Air Quality Improvement Program are set aside and combined into a single pool for State Planning and Research.   A portion of each State's SPR funds, the proportion to be determined by agreement of at least 3/4ths of the States, must be provided to the Secretary for implementation of the Future Strategic Highway Research Program findings and results.</t>
  </si>
  <si>
    <t>Puerto Rico Highway Program (setaside) (§1114 &amp; 23 USC 165(b))</t>
  </si>
  <si>
    <t>Territorial Highway Program (setaside) (§1114 &amp; 23 USC 165(c))</t>
  </si>
  <si>
    <r>
      <t xml:space="preserve">Projects of National and Regional Significance </t>
    </r>
    <r>
      <rPr>
        <i/>
        <sz val="12"/>
        <rFont val="Calibri"/>
        <family val="2"/>
        <scheme val="minor"/>
      </rPr>
      <t>(General Fund)</t>
    </r>
  </si>
  <si>
    <r>
      <t xml:space="preserve">Tribal High Priority Projects Program </t>
    </r>
    <r>
      <rPr>
        <i/>
        <sz val="12"/>
        <rFont val="Calibri"/>
        <family val="2"/>
        <scheme val="minor"/>
      </rPr>
      <t>(General Fund)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</si>
</sst>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0&quot;]&quot;"/>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sz val="10"/>
      <name val="Calibri"/>
      <family val="2"/>
      <scheme val="minor"/>
    </font>
    <font>
      <sz val="10"/>
      <color theme="1"/>
      <name val="Calibri"/>
      <family val="2"/>
      <scheme val="minor"/>
    </font>
    <font>
      <i/>
      <sz val="10"/>
      <color theme="1"/>
      <name val="Calibri"/>
      <family val="2"/>
      <scheme val="minor"/>
    </font>
    <font>
      <i/>
      <sz val="10"/>
      <name val="Calibri"/>
      <family val="2"/>
      <scheme val="minor"/>
    </font>
    <font>
      <b/>
      <sz val="14"/>
      <color theme="1"/>
      <name val="Calibri"/>
      <family val="2"/>
      <scheme val="minor"/>
    </font>
    <font>
      <sz val="12"/>
      <color rgb="FFFF0000"/>
      <name val="Calibri"/>
      <family val="2"/>
      <scheme val="minor"/>
    </font>
    <font>
      <b/>
      <sz val="12"/>
      <color theme="1"/>
      <name val="Calibri"/>
      <family val="2"/>
      <scheme val="minor"/>
    </font>
    <font>
      <i/>
      <sz val="12"/>
      <name val="Arial"/>
      <family val="2"/>
    </font>
    <font>
      <b/>
      <u/>
      <sz val="12"/>
      <color theme="1"/>
      <name val="Calibri"/>
      <family val="2"/>
      <scheme val="minor"/>
    </font>
    <font>
      <b/>
      <sz val="12"/>
      <name val="Arial"/>
      <family val="2"/>
    </font>
    <font>
      <b/>
      <sz val="11"/>
      <color rgb="FFFF0000"/>
      <name val="Calibri"/>
      <family val="2"/>
      <scheme val="minor"/>
    </font>
    <font>
      <i/>
      <sz val="12"/>
      <name val="Calibri"/>
      <family val="2"/>
      <scheme val="minor"/>
    </font>
    <font>
      <sz val="12"/>
      <name val="Calibri"/>
      <family val="2"/>
      <scheme val="minor"/>
    </font>
    <font>
      <b/>
      <sz val="12"/>
      <name val="Calibri"/>
      <family val="2"/>
      <scheme val="minor"/>
    </font>
    <font>
      <sz val="10"/>
      <color rgb="FFFF0000"/>
      <name val="Calibri"/>
      <family val="2"/>
      <scheme val="minor"/>
    </font>
  </fonts>
  <fills count="2">
    <fill>
      <patternFill patternType="none"/>
    </fill>
    <fill>
      <patternFill patternType="gray125"/>
    </fill>
  </fills>
  <borders count="3">
    <border>
      <left/>
      <right/>
      <top/>
      <bottom/>
      <diagonal/>
    </border>
    <border>
      <left/>
      <right/>
      <top/>
      <bottom style="medium">
        <color indexed="64"/>
      </bottom>
      <diagonal/>
    </border>
    <border>
      <left style="thin">
        <color indexed="8"/>
      </left>
      <right style="thin">
        <color indexed="8"/>
      </right>
      <top style="thin">
        <color indexed="8"/>
      </top>
      <bottom style="double">
        <color indexed="8"/>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2" fillId="0" borderId="0" xfId="0" applyFont="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3" fillId="0" borderId="0" xfId="0" applyFont="1"/>
    <xf numFmtId="164" fontId="3" fillId="0" borderId="0" xfId="1" applyNumberFormat="1" applyFont="1"/>
    <xf numFmtId="0" fontId="3" fillId="0" borderId="0" xfId="0" applyFont="1" applyAlignment="1">
      <alignment horizontal="center"/>
    </xf>
    <xf numFmtId="0" fontId="3" fillId="0" borderId="0" xfId="0" applyFont="1" applyAlignment="1">
      <alignment vertical="top"/>
    </xf>
    <xf numFmtId="164" fontId="3" fillId="0" borderId="0" xfId="1" applyNumberFormat="1" applyFont="1" applyAlignment="1">
      <alignment vertical="top"/>
    </xf>
    <xf numFmtId="0" fontId="3" fillId="0" borderId="0" xfId="0" applyFont="1" applyAlignment="1">
      <alignment horizontal="center" vertical="top"/>
    </xf>
    <xf numFmtId="0" fontId="4" fillId="0" borderId="0" xfId="0" applyFont="1"/>
    <xf numFmtId="0" fontId="4" fillId="0" borderId="0" xfId="0" applyFont="1" applyAlignment="1">
      <alignment horizontal="left"/>
    </xf>
    <xf numFmtId="164" fontId="4" fillId="0" borderId="0" xfId="1" applyNumberFormat="1" applyFont="1"/>
    <xf numFmtId="0" fontId="4" fillId="0" borderId="0" xfId="0" applyFont="1" applyAlignment="1">
      <alignment horizontal="center"/>
    </xf>
    <xf numFmtId="165" fontId="5" fillId="0" borderId="0" xfId="0" applyNumberFormat="1" applyFont="1" applyFill="1" applyProtection="1">
      <protection locked="0"/>
    </xf>
    <xf numFmtId="0" fontId="6" fillId="0" borderId="0" xfId="0" applyFont="1"/>
    <xf numFmtId="0" fontId="6" fillId="0" borderId="0" xfId="0" applyFont="1" applyAlignment="1">
      <alignment horizontal="right" vertical="top"/>
    </xf>
    <xf numFmtId="0" fontId="6" fillId="0" borderId="0" xfId="0" applyFont="1" applyAlignment="1">
      <alignment horizontal="left" indent="2"/>
    </xf>
    <xf numFmtId="0" fontId="6" fillId="0" borderId="0" xfId="0" applyFont="1" applyAlignment="1">
      <alignment horizontal="right"/>
    </xf>
    <xf numFmtId="0" fontId="7" fillId="0" borderId="0" xfId="0" applyFont="1" applyAlignment="1">
      <alignment horizontal="right"/>
    </xf>
    <xf numFmtId="165" fontId="8" fillId="0" borderId="0" xfId="0" applyNumberFormat="1" applyFont="1" applyFill="1" applyProtection="1">
      <protection locked="0"/>
    </xf>
    <xf numFmtId="0" fontId="3" fillId="0" borderId="0" xfId="0" applyFont="1" applyAlignment="1">
      <alignment horizontal="left"/>
    </xf>
    <xf numFmtId="165" fontId="5" fillId="0" borderId="0" xfId="0" applyNumberFormat="1" applyFont="1" applyFill="1" applyAlignment="1" applyProtection="1">
      <alignment horizontal="right"/>
      <protection locked="0"/>
    </xf>
    <xf numFmtId="165" fontId="5" fillId="0" borderId="0" xfId="0" applyNumberFormat="1" applyFont="1" applyFill="1" applyAlignment="1" applyProtection="1">
      <alignment vertical="top"/>
      <protection locked="0"/>
    </xf>
    <xf numFmtId="0" fontId="4" fillId="0" borderId="0" xfId="0" applyFont="1" applyAlignment="1">
      <alignment vertical="top"/>
    </xf>
    <xf numFmtId="0" fontId="7" fillId="0" borderId="0" xfId="0" applyFont="1" applyAlignment="1">
      <alignment horizontal="right" vertical="top"/>
    </xf>
    <xf numFmtId="165" fontId="8" fillId="0" borderId="0" xfId="0" applyNumberFormat="1" applyFont="1" applyFill="1" applyAlignment="1" applyProtection="1">
      <alignment vertical="top"/>
      <protection locked="0"/>
    </xf>
    <xf numFmtId="164" fontId="4" fillId="0" borderId="0" xfId="1" applyNumberFormat="1" applyFont="1" applyAlignment="1">
      <alignment vertical="top"/>
    </xf>
    <xf numFmtId="0" fontId="4"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left" indent="4"/>
    </xf>
    <xf numFmtId="0" fontId="6" fillId="0" borderId="0" xfId="0" applyFont="1" applyAlignment="1">
      <alignment horizontal="left" wrapText="1" indent="4"/>
    </xf>
    <xf numFmtId="0" fontId="6" fillId="0" borderId="0" xfId="0" applyFont="1" applyAlignment="1">
      <alignment horizontal="left" wrapText="1" indent="2"/>
    </xf>
    <xf numFmtId="0" fontId="6"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11" fillId="0" borderId="0" xfId="0" applyFont="1"/>
    <xf numFmtId="165" fontId="5" fillId="0" borderId="0" xfId="0" applyNumberFormat="1" applyFont="1" applyFill="1" applyAlignment="1" applyProtection="1">
      <alignment horizontal="right" vertical="top"/>
      <protection locked="0"/>
    </xf>
    <xf numFmtId="0" fontId="6" fillId="0" borderId="0" xfId="0" applyFont="1" applyAlignment="1">
      <alignment horizontal="left" vertical="top" wrapText="1" indent="2"/>
    </xf>
    <xf numFmtId="0" fontId="11" fillId="0" borderId="0" xfId="0" applyFont="1" applyAlignment="1">
      <alignment horizontal="left" vertical="top" wrapText="1"/>
    </xf>
    <xf numFmtId="164" fontId="11" fillId="0" borderId="0" xfId="1" applyNumberFormat="1" applyFont="1" applyAlignment="1">
      <alignment vertical="top"/>
    </xf>
    <xf numFmtId="164" fontId="11" fillId="0" borderId="0" xfId="1" applyNumberFormat="1" applyFont="1"/>
    <xf numFmtId="3" fontId="12" fillId="0" borderId="0" xfId="0" applyNumberFormat="1" applyFont="1" applyFill="1" applyProtection="1"/>
    <xf numFmtId="0" fontId="4" fillId="0" borderId="0" xfId="0" applyFont="1" applyAlignment="1">
      <alignment horizontal="right" vertical="top" wrapText="1"/>
    </xf>
    <xf numFmtId="0" fontId="13" fillId="0" borderId="0" xfId="0" applyFont="1" applyAlignment="1">
      <alignment horizontal="left" vertical="top" wrapText="1"/>
    </xf>
    <xf numFmtId="3" fontId="14" fillId="0" borderId="2" xfId="0" applyNumberFormat="1" applyFont="1" applyFill="1" applyBorder="1" applyProtection="1"/>
    <xf numFmtId="0" fontId="3" fillId="0" borderId="0" xfId="0" applyFont="1" applyAlignment="1">
      <alignment horizontal="left" vertical="top" wrapText="1" indent="2"/>
    </xf>
    <xf numFmtId="0" fontId="3" fillId="0" borderId="0" xfId="0" applyFont="1" applyAlignment="1">
      <alignment horizontal="left" vertical="top" wrapText="1" indent="4"/>
    </xf>
    <xf numFmtId="165" fontId="5" fillId="0" borderId="0" xfId="0" applyNumberFormat="1" applyFont="1" applyFill="1" applyAlignment="1" applyProtection="1">
      <alignment vertical="top" wrapText="1"/>
      <protection locked="0"/>
    </xf>
    <xf numFmtId="0" fontId="6" fillId="0" borderId="0" xfId="0" applyFont="1" applyAlignment="1">
      <alignment horizontal="left" vertical="top" wrapText="1" indent="4"/>
    </xf>
    <xf numFmtId="0" fontId="15" fillId="0" borderId="0" xfId="0" applyFont="1"/>
    <xf numFmtId="0" fontId="3" fillId="0" borderId="0" xfId="0" applyFont="1" applyAlignment="1">
      <alignment vertical="top" wrapText="1"/>
    </xf>
    <xf numFmtId="0" fontId="6" fillId="0" borderId="0" xfId="0" applyFont="1" applyAlignment="1">
      <alignment horizontal="right" vertical="top" wrapText="1"/>
    </xf>
    <xf numFmtId="164" fontId="3" fillId="0" borderId="0" xfId="1" applyNumberFormat="1" applyFont="1" applyAlignment="1">
      <alignment vertical="top" wrapText="1"/>
    </xf>
    <xf numFmtId="0" fontId="3" fillId="0" borderId="0" xfId="0" applyFont="1" applyAlignment="1">
      <alignment horizontal="center" vertical="top" wrapText="1"/>
    </xf>
    <xf numFmtId="0" fontId="16" fillId="0" borderId="0" xfId="0" applyFont="1" applyFill="1" applyAlignment="1">
      <alignment horizontal="left"/>
    </xf>
    <xf numFmtId="0" fontId="6" fillId="0" borderId="0" xfId="0" applyFont="1" applyFill="1" applyAlignment="1">
      <alignment horizontal="left" indent="4"/>
    </xf>
    <xf numFmtId="0" fontId="6" fillId="0" borderId="0" xfId="0" applyFont="1" applyFill="1"/>
    <xf numFmtId="0" fontId="6" fillId="0" borderId="0" xfId="0" applyFont="1" applyFill="1" applyAlignment="1">
      <alignment horizontal="right" vertical="top"/>
    </xf>
    <xf numFmtId="0" fontId="6" fillId="0" borderId="0" xfId="0" applyFont="1" applyFill="1" applyAlignment="1">
      <alignment horizontal="left" indent="2"/>
    </xf>
    <xf numFmtId="0" fontId="3" fillId="0" borderId="0" xfId="0" applyFont="1" applyFill="1"/>
    <xf numFmtId="165" fontId="3" fillId="0" borderId="0" xfId="0" applyNumberFormat="1" applyFont="1"/>
    <xf numFmtId="0" fontId="3" fillId="0" borderId="0" xfId="0" applyFont="1" applyFill="1" applyAlignment="1">
      <alignment horizontal="left"/>
    </xf>
    <xf numFmtId="0" fontId="9" fillId="0" borderId="0" xfId="0" applyFont="1" applyAlignment="1">
      <alignment horizontal="center"/>
    </xf>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xf>
    <xf numFmtId="0" fontId="9" fillId="0" borderId="0" xfId="0" applyFont="1" applyAlignment="1">
      <alignment horizontal="center"/>
    </xf>
    <xf numFmtId="0" fontId="10" fillId="0" borderId="0" xfId="0" applyFont="1" applyAlignment="1">
      <alignment vertical="top"/>
    </xf>
    <xf numFmtId="0" fontId="10" fillId="0" borderId="0" xfId="0" applyFont="1" applyAlignment="1">
      <alignment horizontal="center" vertical="top"/>
    </xf>
    <xf numFmtId="165" fontId="3" fillId="0" borderId="0" xfId="0" applyNumberFormat="1" applyFont="1" applyAlignment="1">
      <alignment vertical="top"/>
    </xf>
    <xf numFmtId="0" fontId="17"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horizontal="left"/>
    </xf>
    <xf numFmtId="14" fontId="4" fillId="0" borderId="0" xfId="0" applyNumberFormat="1" applyFont="1" applyAlignment="1">
      <alignment horizontal="center"/>
    </xf>
    <xf numFmtId="0" fontId="3" fillId="0" borderId="0" xfId="0" applyFont="1" applyAlignment="1">
      <alignment horizontal="left" indent="4"/>
    </xf>
    <xf numFmtId="0" fontId="11" fillId="0" borderId="0" xfId="0" applyFont="1" applyBorder="1" applyAlignment="1">
      <alignment horizontal="center"/>
    </xf>
    <xf numFmtId="3" fontId="18" fillId="0" borderId="2" xfId="0" applyNumberFormat="1" applyFont="1" applyFill="1" applyBorder="1" applyProtection="1"/>
    <xf numFmtId="14" fontId="0" fillId="0" borderId="0" xfId="0" applyNumberFormat="1"/>
    <xf numFmtId="3" fontId="17" fillId="0" borderId="0" xfId="0" applyNumberFormat="1" applyFont="1" applyFill="1" applyProtection="1"/>
    <xf numFmtId="0" fontId="7" fillId="0" borderId="0" xfId="0" applyFont="1" applyAlignment="1">
      <alignment horizontal="left" vertical="top" wrapText="1" indent="6"/>
    </xf>
    <xf numFmtId="165" fontId="8" fillId="0" borderId="0" xfId="0" applyNumberFormat="1" applyFont="1" applyFill="1" applyAlignment="1" applyProtection="1">
      <alignment horizontal="right" vertical="top"/>
      <protection locked="0"/>
    </xf>
    <xf numFmtId="0" fontId="0" fillId="0" borderId="0" xfId="0" applyFill="1"/>
    <xf numFmtId="0" fontId="6" fillId="0" borderId="0" xfId="0" applyFont="1" applyAlignment="1">
      <alignment horizontal="center" vertical="top"/>
    </xf>
    <xf numFmtId="0" fontId="5" fillId="0" borderId="0" xfId="0" applyFont="1" applyAlignment="1">
      <alignment vertical="top"/>
    </xf>
    <xf numFmtId="0" fontId="19" fillId="0" borderId="0" xfId="0" applyFont="1" applyAlignment="1">
      <alignment vertical="top"/>
    </xf>
    <xf numFmtId="0" fontId="19" fillId="0" borderId="0" xfId="0" applyFont="1" applyAlignment="1">
      <alignment horizontal="center" vertical="top"/>
    </xf>
    <xf numFmtId="0" fontId="4" fillId="0" borderId="0" xfId="0" applyFont="1" applyAlignment="1">
      <alignment horizontal="left"/>
    </xf>
    <xf numFmtId="0" fontId="3" fillId="0" borderId="0" xfId="0" applyFont="1" applyAlignment="1">
      <alignment horizontal="lef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Fill="1" applyAlignment="1">
      <alignment horizontal="center"/>
    </xf>
    <xf numFmtId="0" fontId="5" fillId="0" borderId="0" xfId="0" applyFont="1" applyAlignment="1">
      <alignment horizontal="left" vertical="top" wrapText="1"/>
    </xf>
    <xf numFmtId="0" fontId="9" fillId="0" borderId="0" xfId="0" applyFont="1" applyFill="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2"/>
  <sheetViews>
    <sheetView topLeftCell="A23" zoomScale="80" zoomScaleNormal="80" workbookViewId="0">
      <selection activeCell="E43" sqref="E43"/>
    </sheetView>
  </sheetViews>
  <sheetFormatPr defaultRowHeight="15" x14ac:dyDescent="0.25"/>
  <cols>
    <col min="1" max="1" width="2.85546875" customWidth="1"/>
    <col min="2" max="2" width="13" customWidth="1"/>
    <col min="3" max="3" width="2.140625" customWidth="1"/>
    <col min="4" max="4" width="86" style="30" customWidth="1"/>
    <col min="5" max="5" width="18.28515625" bestFit="1" customWidth="1"/>
    <col min="6" max="6" width="2.85546875" customWidth="1"/>
    <col min="7" max="7" width="19.140625" bestFit="1" customWidth="1"/>
    <col min="8" max="8" width="2.7109375" customWidth="1"/>
    <col min="9" max="9" width="19.140625" bestFit="1" customWidth="1"/>
    <col min="10" max="10" width="3.140625" customWidth="1"/>
    <col min="11" max="11" width="19.140625" bestFit="1" customWidth="1"/>
    <col min="14" max="14" width="10.140625" customWidth="1"/>
    <col min="15" max="15" width="21.85546875" customWidth="1"/>
    <col min="16" max="16" width="18.140625" bestFit="1" customWidth="1"/>
    <col min="18" max="18" width="18.140625" bestFit="1" customWidth="1"/>
  </cols>
  <sheetData>
    <row r="1" spans="1:16" ht="18.75" hidden="1" customHeight="1" x14ac:dyDescent="0.3">
      <c r="A1" s="63" t="s">
        <v>84</v>
      </c>
      <c r="B1" s="63"/>
      <c r="C1" s="63"/>
      <c r="D1" s="63"/>
      <c r="E1" s="63"/>
      <c r="F1" s="63"/>
      <c r="G1" s="63"/>
      <c r="H1" s="63"/>
      <c r="I1" s="63"/>
      <c r="J1" s="63"/>
      <c r="K1" s="63"/>
    </row>
    <row r="2" spans="1:16" ht="18.75" customHeight="1" x14ac:dyDescent="0.3">
      <c r="A2" s="93" t="s">
        <v>84</v>
      </c>
      <c r="B2" s="93"/>
      <c r="C2" s="93"/>
      <c r="D2" s="93"/>
      <c r="E2" s="93"/>
      <c r="F2" s="93"/>
      <c r="G2" s="93"/>
      <c r="H2" s="93"/>
      <c r="I2" s="93"/>
      <c r="J2" s="93"/>
      <c r="K2" s="93"/>
    </row>
    <row r="3" spans="1:16" ht="18.75" x14ac:dyDescent="0.3">
      <c r="A3" s="93" t="s">
        <v>134</v>
      </c>
      <c r="B3" s="93"/>
      <c r="C3" s="93"/>
      <c r="D3" s="93"/>
      <c r="E3" s="93"/>
      <c r="F3" s="93"/>
      <c r="G3" s="93"/>
      <c r="H3" s="93"/>
      <c r="I3" s="93"/>
      <c r="J3" s="93"/>
      <c r="K3" s="93"/>
    </row>
    <row r="4" spans="1:16" ht="15.75" x14ac:dyDescent="0.25">
      <c r="E4" s="66"/>
      <c r="F4" s="66"/>
      <c r="G4" s="66"/>
      <c r="H4" s="66"/>
      <c r="I4" s="66"/>
      <c r="J4" s="66"/>
      <c r="K4" s="74">
        <v>41092</v>
      </c>
    </row>
    <row r="5" spans="1:16" x14ac:dyDescent="0.25">
      <c r="A5" s="50"/>
      <c r="B5" s="14"/>
    </row>
    <row r="6" spans="1:16" ht="15.75" x14ac:dyDescent="0.25">
      <c r="A6" s="87" t="s">
        <v>49</v>
      </c>
      <c r="B6" s="87"/>
      <c r="C6" s="87"/>
      <c r="D6" s="87"/>
    </row>
    <row r="7" spans="1:16" ht="15.75" thickBot="1" x14ac:dyDescent="0.3">
      <c r="E7" s="2" t="s">
        <v>2</v>
      </c>
      <c r="F7" s="1"/>
      <c r="G7" s="2" t="s">
        <v>85</v>
      </c>
      <c r="H7" s="1"/>
      <c r="I7" s="2" t="s">
        <v>3</v>
      </c>
      <c r="J7" s="3"/>
      <c r="K7" s="2" t="s">
        <v>4</v>
      </c>
      <c r="M7" s="2" t="s">
        <v>5</v>
      </c>
      <c r="N7" s="2" t="s">
        <v>6</v>
      </c>
      <c r="O7" s="2" t="s">
        <v>50</v>
      </c>
    </row>
    <row r="8" spans="1:16" s="4" customFormat="1" ht="15.75" x14ac:dyDescent="0.25">
      <c r="A8" s="36" t="s">
        <v>68</v>
      </c>
      <c r="B8" s="14"/>
      <c r="C8"/>
      <c r="D8" s="30"/>
    </row>
    <row r="9" spans="1:16" s="4" customFormat="1" ht="15.75" x14ac:dyDescent="0.25">
      <c r="A9"/>
      <c r="B9" s="36" t="s">
        <v>0</v>
      </c>
      <c r="C9"/>
      <c r="D9" s="30"/>
    </row>
    <row r="10" spans="1:16" s="4" customFormat="1" ht="15.75" x14ac:dyDescent="0.25">
      <c r="B10" s="4" t="s">
        <v>1</v>
      </c>
      <c r="D10" s="21" t="s">
        <v>10</v>
      </c>
      <c r="E10" s="5">
        <v>37476819674</v>
      </c>
      <c r="F10" s="5"/>
      <c r="G10" s="5">
        <v>37798000000</v>
      </c>
      <c r="H10" s="5"/>
      <c r="I10" s="5">
        <f>SUM(E10:G10)</f>
        <v>75274819674</v>
      </c>
      <c r="J10" s="5"/>
      <c r="K10" s="5">
        <f>+I10/2</f>
        <v>37637409837</v>
      </c>
      <c r="L10" s="5"/>
      <c r="M10" s="6" t="s">
        <v>7</v>
      </c>
      <c r="N10" s="6" t="s">
        <v>9</v>
      </c>
      <c r="O10" s="4" t="s">
        <v>8</v>
      </c>
    </row>
    <row r="11" spans="1:16" s="4" customFormat="1" ht="15.75" x14ac:dyDescent="0.25">
      <c r="D11" s="55" t="s">
        <v>80</v>
      </c>
      <c r="E11" s="5"/>
      <c r="F11" s="5"/>
      <c r="G11" s="5"/>
      <c r="H11" s="5"/>
      <c r="I11" s="5"/>
      <c r="J11" s="5"/>
      <c r="K11" s="5"/>
      <c r="L11" s="5"/>
      <c r="M11" s="6"/>
      <c r="N11" s="6"/>
    </row>
    <row r="12" spans="1:16" s="4" customFormat="1" ht="15.75" x14ac:dyDescent="0.25">
      <c r="D12" s="17" t="s">
        <v>13</v>
      </c>
      <c r="E12" s="14">
        <v>21751779050</v>
      </c>
      <c r="F12" s="14"/>
      <c r="G12" s="14">
        <v>21935691598</v>
      </c>
      <c r="H12" s="14"/>
      <c r="I12" s="14">
        <f>SUM(E12:G12)</f>
        <v>43687470648</v>
      </c>
      <c r="J12" s="14"/>
      <c r="K12" s="14">
        <f>+I12/2</f>
        <v>21843735324</v>
      </c>
      <c r="L12" s="14"/>
      <c r="M12" s="14"/>
      <c r="N12" s="14"/>
      <c r="O12" s="14"/>
      <c r="P12" s="61"/>
    </row>
    <row r="13" spans="1:16" s="4" customFormat="1" ht="15.75" x14ac:dyDescent="0.25">
      <c r="B13" s="18">
        <v>52005</v>
      </c>
      <c r="D13" s="56" t="s">
        <v>79</v>
      </c>
      <c r="E13" s="22" t="s">
        <v>30</v>
      </c>
      <c r="F13" s="14"/>
      <c r="G13" s="22" t="s">
        <v>30</v>
      </c>
      <c r="H13" s="14"/>
      <c r="I13" s="22" t="s">
        <v>30</v>
      </c>
      <c r="J13" s="14"/>
      <c r="K13" s="22" t="s">
        <v>30</v>
      </c>
      <c r="L13" s="14"/>
      <c r="M13" s="14"/>
      <c r="N13" s="14"/>
      <c r="O13" s="14"/>
      <c r="P13" s="14"/>
    </row>
    <row r="14" spans="1:16" s="4" customFormat="1" ht="15.75" x14ac:dyDescent="0.25">
      <c r="B14" s="18" t="s">
        <v>66</v>
      </c>
      <c r="D14" s="30" t="s">
        <v>21</v>
      </c>
      <c r="E14" s="14">
        <v>639000000</v>
      </c>
      <c r="F14" s="14"/>
      <c r="G14" s="14">
        <v>639000000</v>
      </c>
      <c r="H14" s="14"/>
      <c r="I14" s="14">
        <f>SUM(E14:G14)</f>
        <v>1278000000</v>
      </c>
      <c r="J14" s="14"/>
      <c r="K14" s="14">
        <f>+I14/2</f>
        <v>639000000</v>
      </c>
      <c r="L14" s="14"/>
      <c r="M14" s="14"/>
      <c r="N14" s="14"/>
      <c r="O14" s="14"/>
    </row>
    <row r="15" spans="1:16" s="4" customFormat="1" ht="15.75" x14ac:dyDescent="0.25">
      <c r="D15" s="17" t="s">
        <v>92</v>
      </c>
      <c r="E15" s="14">
        <v>10005135419</v>
      </c>
      <c r="F15" s="14"/>
      <c r="G15" s="14">
        <v>10089729416</v>
      </c>
      <c r="H15" s="14"/>
      <c r="I15" s="14">
        <f>SUM(E15:G15)</f>
        <v>20094864835</v>
      </c>
      <c r="J15" s="14"/>
      <c r="K15" s="14">
        <f>+I15/2</f>
        <v>10047432417.5</v>
      </c>
      <c r="L15" s="14"/>
      <c r="M15" s="14"/>
      <c r="N15" s="14"/>
      <c r="O15" s="14"/>
    </row>
    <row r="16" spans="1:16" s="4" customFormat="1" ht="15.75" x14ac:dyDescent="0.25">
      <c r="B16" s="18">
        <v>52005</v>
      </c>
      <c r="D16" s="30" t="s">
        <v>79</v>
      </c>
      <c r="E16" s="22" t="s">
        <v>30</v>
      </c>
      <c r="F16" s="14"/>
      <c r="G16" s="22" t="s">
        <v>30</v>
      </c>
      <c r="H16" s="14"/>
      <c r="I16" s="22" t="s">
        <v>30</v>
      </c>
      <c r="J16" s="14"/>
      <c r="K16" s="22" t="s">
        <v>30</v>
      </c>
      <c r="L16" s="14"/>
      <c r="M16" s="14"/>
      <c r="N16" s="14"/>
      <c r="O16" s="14"/>
    </row>
    <row r="17" spans="1:18" s="7" customFormat="1" ht="25.5" x14ac:dyDescent="0.25">
      <c r="B17" s="16">
        <v>1108</v>
      </c>
      <c r="D17" s="49" t="s">
        <v>88</v>
      </c>
      <c r="E17" s="37" t="s">
        <v>30</v>
      </c>
      <c r="F17" s="23"/>
      <c r="G17" s="37" t="s">
        <v>30</v>
      </c>
      <c r="H17" s="23"/>
      <c r="I17" s="37" t="s">
        <v>30</v>
      </c>
      <c r="J17" s="23"/>
      <c r="K17" s="37" t="s">
        <v>30</v>
      </c>
      <c r="L17" s="23"/>
      <c r="M17" s="23"/>
      <c r="N17" s="23"/>
      <c r="O17" s="23"/>
    </row>
    <row r="18" spans="1:18" s="51" customFormat="1" ht="25.5" x14ac:dyDescent="0.25">
      <c r="A18" s="64"/>
      <c r="B18" s="16">
        <v>1108</v>
      </c>
      <c r="C18" s="64"/>
      <c r="D18" s="49" t="s">
        <v>82</v>
      </c>
      <c r="E18" s="37" t="s">
        <v>30</v>
      </c>
      <c r="F18" s="23"/>
      <c r="G18" s="37" t="s">
        <v>30</v>
      </c>
      <c r="H18" s="23"/>
      <c r="I18" s="37" t="s">
        <v>30</v>
      </c>
      <c r="J18" s="23"/>
      <c r="K18" s="37" t="s">
        <v>30</v>
      </c>
      <c r="L18" s="48"/>
      <c r="M18" s="48"/>
      <c r="N18" s="48"/>
      <c r="O18" s="48"/>
    </row>
    <row r="19" spans="1:18" s="4" customFormat="1" ht="15.75" x14ac:dyDescent="0.25">
      <c r="B19" s="4">
        <v>1519</v>
      </c>
      <c r="D19" s="17" t="s">
        <v>14</v>
      </c>
      <c r="E19" s="14">
        <v>2390305390</v>
      </c>
      <c r="F19" s="14"/>
      <c r="G19" s="14">
        <v>2410515560</v>
      </c>
      <c r="H19" s="14"/>
      <c r="I19" s="14">
        <f>SUM(E19:G19)</f>
        <v>4800820950</v>
      </c>
      <c r="J19" s="14"/>
      <c r="K19" s="14">
        <f>+I19/2</f>
        <v>2400410475</v>
      </c>
      <c r="L19" s="14"/>
      <c r="M19" s="14"/>
      <c r="N19" s="14"/>
      <c r="O19" s="14"/>
    </row>
    <row r="20" spans="1:18" s="7" customFormat="1" ht="25.5" x14ac:dyDescent="0.25">
      <c r="B20" s="16">
        <v>1519</v>
      </c>
      <c r="D20" s="49" t="s">
        <v>135</v>
      </c>
      <c r="E20" s="37">
        <v>220000000</v>
      </c>
      <c r="F20" s="23"/>
      <c r="G20" s="37">
        <v>220000000</v>
      </c>
      <c r="H20" s="23"/>
      <c r="I20" s="23">
        <f>SUM(E20:G20)</f>
        <v>440000000</v>
      </c>
      <c r="J20" s="23"/>
      <c r="K20" s="23">
        <f>+I20/2</f>
        <v>220000000</v>
      </c>
      <c r="L20" s="23"/>
      <c r="M20" s="23"/>
      <c r="N20" s="23"/>
      <c r="O20" s="23"/>
    </row>
    <row r="21" spans="1:18" s="24" customFormat="1" ht="15.75" x14ac:dyDescent="0.25">
      <c r="B21" s="25"/>
      <c r="D21" s="80" t="s">
        <v>133</v>
      </c>
      <c r="E21" s="81">
        <f>0.5*E20</f>
        <v>110000000</v>
      </c>
      <c r="F21" s="26"/>
      <c r="G21" s="81">
        <f>0.5*G20</f>
        <v>110000000</v>
      </c>
      <c r="H21" s="26"/>
      <c r="I21" s="26">
        <f>SUM(E21:G21)</f>
        <v>220000000</v>
      </c>
      <c r="J21" s="26"/>
      <c r="K21" s="26">
        <f>+I21/2</f>
        <v>110000000</v>
      </c>
      <c r="L21" s="26"/>
      <c r="M21" s="26"/>
      <c r="N21" s="26"/>
      <c r="O21" s="26"/>
    </row>
    <row r="22" spans="1:18" s="4" customFormat="1" ht="15.75" x14ac:dyDescent="0.25">
      <c r="B22" s="18">
        <v>52005</v>
      </c>
      <c r="D22" s="30" t="s">
        <v>79</v>
      </c>
      <c r="E22" s="22" t="s">
        <v>30</v>
      </c>
      <c r="F22" s="14"/>
      <c r="G22" s="22" t="s">
        <v>30</v>
      </c>
      <c r="H22" s="14"/>
      <c r="I22" s="22" t="s">
        <v>30</v>
      </c>
      <c r="J22" s="14"/>
      <c r="K22" s="22" t="s">
        <v>30</v>
      </c>
      <c r="L22" s="14"/>
      <c r="M22" s="14"/>
      <c r="N22" s="14"/>
      <c r="O22" s="14"/>
    </row>
    <row r="23" spans="1:18" s="4" customFormat="1" ht="15.75" x14ac:dyDescent="0.25">
      <c r="D23" s="17" t="s">
        <v>15</v>
      </c>
      <c r="E23" s="14">
        <v>2209172618</v>
      </c>
      <c r="F23" s="14"/>
      <c r="G23" s="14">
        <v>2227860477</v>
      </c>
      <c r="H23" s="14"/>
      <c r="I23" s="14">
        <f>SUM(E23:G23)</f>
        <v>4437033095</v>
      </c>
      <c r="J23" s="14"/>
      <c r="K23" s="14">
        <f>+I23/2</f>
        <v>2218516547.5</v>
      </c>
      <c r="L23" s="14"/>
      <c r="M23" s="14"/>
      <c r="N23" s="14"/>
      <c r="O23" s="14"/>
    </row>
    <row r="24" spans="1:18" s="4" customFormat="1" ht="15.75" x14ac:dyDescent="0.25">
      <c r="B24" s="18">
        <v>52005</v>
      </c>
      <c r="D24" s="30" t="s">
        <v>79</v>
      </c>
      <c r="E24" s="22" t="s">
        <v>30</v>
      </c>
      <c r="F24" s="14"/>
      <c r="G24" s="22" t="s">
        <v>30</v>
      </c>
      <c r="H24" s="14"/>
      <c r="I24" s="22" t="s">
        <v>30</v>
      </c>
      <c r="J24" s="14"/>
      <c r="K24" s="22" t="s">
        <v>30</v>
      </c>
      <c r="L24" s="14"/>
      <c r="M24" s="14"/>
      <c r="N24" s="14"/>
      <c r="O24" s="14"/>
    </row>
    <row r="25" spans="1:18" s="4" customFormat="1" ht="15.75" x14ac:dyDescent="0.25">
      <c r="D25" s="17" t="s">
        <v>16</v>
      </c>
      <c r="E25" s="14">
        <v>311667197</v>
      </c>
      <c r="F25" s="14"/>
      <c r="G25" s="14">
        <v>314302948</v>
      </c>
      <c r="H25" s="14"/>
      <c r="I25" s="14">
        <f>SUM(E25:G25)</f>
        <v>625970145</v>
      </c>
      <c r="J25" s="14"/>
      <c r="K25" s="14">
        <f>+I25/2</f>
        <v>312985072.5</v>
      </c>
      <c r="L25" s="14"/>
      <c r="M25" s="14"/>
      <c r="N25" s="14"/>
      <c r="O25" s="14"/>
    </row>
    <row r="26" spans="1:18" s="4" customFormat="1" ht="15.75" x14ac:dyDescent="0.25">
      <c r="B26" s="4">
        <v>1122</v>
      </c>
      <c r="D26" s="17" t="s">
        <v>98</v>
      </c>
      <c r="E26" s="14">
        <v>808760000</v>
      </c>
      <c r="F26" s="14"/>
      <c r="G26" s="14">
        <v>819900000</v>
      </c>
      <c r="H26" s="14"/>
      <c r="I26" s="14">
        <f>SUM(E26:G26)</f>
        <v>1628660000</v>
      </c>
      <c r="J26" s="14"/>
      <c r="K26" s="14">
        <f>+I26/2</f>
        <v>814330000</v>
      </c>
      <c r="L26" s="14"/>
      <c r="M26" s="14"/>
      <c r="N26" s="14"/>
      <c r="O26" s="14"/>
    </row>
    <row r="27" spans="1:18" s="7" customFormat="1" ht="15.75" x14ac:dyDescent="0.25">
      <c r="B27" s="7" t="s">
        <v>17</v>
      </c>
      <c r="D27" s="21" t="s">
        <v>51</v>
      </c>
      <c r="E27" s="8">
        <v>750000000</v>
      </c>
      <c r="F27" s="8"/>
      <c r="G27" s="8">
        <v>1000000000</v>
      </c>
      <c r="H27" s="8"/>
      <c r="I27" s="8">
        <f>SUM(E27:G27)</f>
        <v>1750000000</v>
      </c>
      <c r="J27" s="8"/>
      <c r="K27" s="8">
        <f>+I27/2</f>
        <v>875000000</v>
      </c>
      <c r="L27" s="8"/>
      <c r="M27" s="9" t="s">
        <v>7</v>
      </c>
      <c r="N27" s="9" t="s">
        <v>9</v>
      </c>
      <c r="O27" s="7" t="s">
        <v>53</v>
      </c>
      <c r="P27" s="70"/>
      <c r="R27" s="70"/>
    </row>
    <row r="28" spans="1:18" s="7" customFormat="1" ht="15.75" x14ac:dyDescent="0.2">
      <c r="B28" s="29">
        <v>2002</v>
      </c>
      <c r="D28" s="17" t="s">
        <v>52</v>
      </c>
      <c r="E28" s="37" t="s">
        <v>30</v>
      </c>
      <c r="F28" s="23"/>
      <c r="G28" s="37" t="s">
        <v>30</v>
      </c>
      <c r="H28" s="23"/>
      <c r="I28" s="37" t="s">
        <v>30</v>
      </c>
      <c r="J28" s="23"/>
      <c r="K28" s="37" t="s">
        <v>30</v>
      </c>
      <c r="L28" s="8"/>
      <c r="M28" s="9"/>
      <c r="N28" s="9"/>
    </row>
    <row r="29" spans="1:18" s="7" customFormat="1" ht="15.75" x14ac:dyDescent="0.2">
      <c r="B29" s="29">
        <v>2002</v>
      </c>
      <c r="D29" s="17" t="s">
        <v>108</v>
      </c>
      <c r="E29" s="37" t="s">
        <v>30</v>
      </c>
      <c r="F29" s="23"/>
      <c r="G29" s="37" t="s">
        <v>30</v>
      </c>
      <c r="H29" s="23"/>
      <c r="I29" s="37" t="s">
        <v>30</v>
      </c>
      <c r="J29" s="23"/>
      <c r="K29" s="37" t="s">
        <v>30</v>
      </c>
      <c r="L29" s="8"/>
      <c r="M29" s="9"/>
      <c r="N29" s="9"/>
    </row>
    <row r="30" spans="1:18" s="4" customFormat="1" ht="15.75" x14ac:dyDescent="0.25">
      <c r="B30" s="7" t="s">
        <v>18</v>
      </c>
      <c r="D30" s="21" t="s">
        <v>86</v>
      </c>
      <c r="E30" s="5">
        <v>450000000</v>
      </c>
      <c r="F30" s="5"/>
      <c r="G30" s="5">
        <v>450000000</v>
      </c>
      <c r="H30" s="5"/>
      <c r="I30" s="5">
        <f>SUM(E30:G30)</f>
        <v>900000000</v>
      </c>
      <c r="J30" s="5"/>
      <c r="K30" s="5">
        <f>+I30/2</f>
        <v>450000000</v>
      </c>
      <c r="L30" s="5"/>
      <c r="M30" s="6" t="s">
        <v>7</v>
      </c>
      <c r="N30" s="6" t="s">
        <v>9</v>
      </c>
      <c r="O30" s="4" t="s">
        <v>32</v>
      </c>
    </row>
    <row r="31" spans="1:18" s="7" customFormat="1" ht="25.5" x14ac:dyDescent="0.25">
      <c r="A31" s="29"/>
      <c r="B31" s="16">
        <v>1119</v>
      </c>
      <c r="C31" s="29"/>
      <c r="D31" s="49" t="s">
        <v>100</v>
      </c>
      <c r="E31" s="37" t="s">
        <v>30</v>
      </c>
      <c r="F31" s="23"/>
      <c r="G31" s="37" t="s">
        <v>30</v>
      </c>
      <c r="H31" s="23"/>
      <c r="I31" s="37" t="s">
        <v>30</v>
      </c>
      <c r="J31" s="23"/>
      <c r="K31" s="37" t="s">
        <v>30</v>
      </c>
      <c r="L31" s="23"/>
      <c r="M31" s="23"/>
      <c r="N31" s="23"/>
      <c r="O31" s="23"/>
    </row>
    <row r="32" spans="1:18" s="4" customFormat="1" ht="15.75" x14ac:dyDescent="0.25">
      <c r="A32" s="15"/>
      <c r="B32" s="16">
        <v>1119</v>
      </c>
      <c r="C32" s="15"/>
      <c r="D32" s="17" t="s">
        <v>95</v>
      </c>
      <c r="E32" s="37" t="s">
        <v>30</v>
      </c>
      <c r="F32" s="23"/>
      <c r="G32" s="37" t="s">
        <v>30</v>
      </c>
      <c r="H32" s="23"/>
      <c r="I32" s="37" t="s">
        <v>30</v>
      </c>
      <c r="J32" s="23"/>
      <c r="K32" s="37" t="s">
        <v>30</v>
      </c>
      <c r="L32" s="14"/>
      <c r="M32" s="14"/>
      <c r="N32" s="14"/>
      <c r="O32" s="14"/>
    </row>
    <row r="33" spans="1:15" s="60" customFormat="1" ht="15.75" x14ac:dyDescent="0.25">
      <c r="A33" s="57"/>
      <c r="B33" s="58">
        <v>1119</v>
      </c>
      <c r="C33" s="57"/>
      <c r="D33" s="59" t="s">
        <v>93</v>
      </c>
      <c r="E33" s="37" t="s">
        <v>30</v>
      </c>
      <c r="F33" s="23"/>
      <c r="G33" s="37" t="s">
        <v>30</v>
      </c>
      <c r="H33" s="23"/>
      <c r="I33" s="37" t="s">
        <v>30</v>
      </c>
      <c r="J33" s="23"/>
      <c r="K33" s="37" t="s">
        <v>30</v>
      </c>
      <c r="L33" s="14"/>
      <c r="M33" s="14"/>
      <c r="N33" s="14"/>
      <c r="O33" s="14"/>
    </row>
    <row r="34" spans="1:15" s="60" customFormat="1" ht="15.75" x14ac:dyDescent="0.25">
      <c r="A34" s="57"/>
      <c r="B34" s="58">
        <v>1119</v>
      </c>
      <c r="C34" s="57"/>
      <c r="D34" s="59" t="s">
        <v>94</v>
      </c>
      <c r="E34" s="37" t="s">
        <v>30</v>
      </c>
      <c r="F34" s="23"/>
      <c r="G34" s="37" t="s">
        <v>30</v>
      </c>
      <c r="H34" s="23"/>
      <c r="I34" s="37" t="s">
        <v>30</v>
      </c>
      <c r="J34" s="23"/>
      <c r="K34" s="37" t="s">
        <v>30</v>
      </c>
      <c r="L34" s="14"/>
      <c r="M34" s="14"/>
      <c r="N34" s="14"/>
      <c r="O34" s="14"/>
    </row>
    <row r="35" spans="1:15" s="4" customFormat="1" ht="15.75" x14ac:dyDescent="0.25">
      <c r="B35" s="7" t="s">
        <v>19</v>
      </c>
      <c r="D35" s="21" t="s">
        <v>34</v>
      </c>
      <c r="E35" s="5">
        <v>300000000</v>
      </c>
      <c r="F35" s="5"/>
      <c r="G35" s="5">
        <v>300000000</v>
      </c>
      <c r="H35" s="5"/>
      <c r="I35" s="5">
        <f>SUM(E35:G35)</f>
        <v>600000000</v>
      </c>
      <c r="J35" s="5"/>
      <c r="K35" s="5">
        <f>+I35/2</f>
        <v>300000000</v>
      </c>
      <c r="L35" s="5"/>
      <c r="M35" s="6" t="s">
        <v>7</v>
      </c>
      <c r="N35" s="6" t="s">
        <v>9</v>
      </c>
      <c r="O35" s="4" t="s">
        <v>32</v>
      </c>
    </row>
    <row r="36" spans="1:15" s="4" customFormat="1" ht="15.75" x14ac:dyDescent="0.25">
      <c r="A36" s="15"/>
      <c r="B36" s="16" t="s">
        <v>19</v>
      </c>
      <c r="C36" s="15"/>
      <c r="D36" s="17" t="s">
        <v>87</v>
      </c>
      <c r="E36" s="14">
        <v>240000000</v>
      </c>
      <c r="F36" s="14"/>
      <c r="G36" s="14">
        <v>240000000</v>
      </c>
      <c r="H36" s="14"/>
      <c r="I36" s="14">
        <f>SUM(E36:G36)</f>
        <v>480000000</v>
      </c>
      <c r="J36" s="14"/>
      <c r="K36" s="14">
        <f>+I36/2</f>
        <v>240000000</v>
      </c>
      <c r="L36" s="14"/>
      <c r="M36" s="14"/>
      <c r="N36" s="14"/>
      <c r="O36" s="14"/>
    </row>
    <row r="37" spans="1:15" s="4" customFormat="1" ht="15.75" x14ac:dyDescent="0.25">
      <c r="A37" s="15"/>
      <c r="B37" s="16" t="s">
        <v>19</v>
      </c>
      <c r="C37" s="15"/>
      <c r="D37" s="17" t="s">
        <v>99</v>
      </c>
      <c r="E37" s="14">
        <v>30000000</v>
      </c>
      <c r="F37" s="14"/>
      <c r="G37" s="14">
        <v>30000000</v>
      </c>
      <c r="H37" s="14"/>
      <c r="I37" s="14">
        <f>SUM(E37:G37)</f>
        <v>60000000</v>
      </c>
      <c r="J37" s="14"/>
      <c r="K37" s="14">
        <f>+I37/2</f>
        <v>30000000</v>
      </c>
      <c r="L37" s="14"/>
      <c r="M37" s="14"/>
      <c r="N37" s="14"/>
      <c r="O37" s="14"/>
    </row>
    <row r="38" spans="1:15" s="7" customFormat="1" ht="25.5" x14ac:dyDescent="0.2">
      <c r="A38" s="29"/>
      <c r="B38" s="16">
        <v>1119</v>
      </c>
      <c r="C38" s="29"/>
      <c r="D38" s="32" t="s">
        <v>33</v>
      </c>
      <c r="E38" s="37" t="s">
        <v>30</v>
      </c>
      <c r="F38" s="23"/>
      <c r="G38" s="37" t="s">
        <v>30</v>
      </c>
      <c r="H38" s="23"/>
      <c r="I38" s="37" t="s">
        <v>30</v>
      </c>
      <c r="J38" s="23"/>
      <c r="K38" s="37" t="s">
        <v>30</v>
      </c>
      <c r="L38" s="23"/>
      <c r="M38" s="23"/>
      <c r="N38" s="23"/>
      <c r="O38" s="23"/>
    </row>
    <row r="39" spans="1:15" s="4" customFormat="1" ht="15.75" x14ac:dyDescent="0.25">
      <c r="B39" s="7" t="s">
        <v>20</v>
      </c>
      <c r="D39" s="21" t="s">
        <v>35</v>
      </c>
      <c r="E39" s="5">
        <v>250000000</v>
      </c>
      <c r="F39" s="5"/>
      <c r="G39" s="5">
        <v>250000000</v>
      </c>
      <c r="H39" s="5"/>
      <c r="I39" s="5">
        <f>SUM(E39:G39)</f>
        <v>500000000</v>
      </c>
      <c r="J39" s="5"/>
      <c r="K39" s="5">
        <f>+I39/2</f>
        <v>250000000</v>
      </c>
      <c r="L39" s="5"/>
      <c r="M39" s="6" t="s">
        <v>7</v>
      </c>
      <c r="N39" s="6" t="s">
        <v>9</v>
      </c>
      <c r="O39" s="4" t="s">
        <v>32</v>
      </c>
    </row>
    <row r="40" spans="1:15" s="7" customFormat="1" ht="25.5" x14ac:dyDescent="0.2">
      <c r="A40" s="29"/>
      <c r="B40" s="16">
        <v>1116</v>
      </c>
      <c r="C40" s="29"/>
      <c r="D40" s="32" t="s">
        <v>33</v>
      </c>
      <c r="E40" s="37" t="s">
        <v>30</v>
      </c>
      <c r="F40" s="23"/>
      <c r="G40" s="37" t="s">
        <v>30</v>
      </c>
      <c r="H40" s="23"/>
      <c r="I40" s="37" t="s">
        <v>30</v>
      </c>
      <c r="J40" s="23"/>
      <c r="K40" s="37" t="s">
        <v>30</v>
      </c>
      <c r="L40" s="23"/>
      <c r="M40" s="23"/>
      <c r="N40" s="23"/>
      <c r="O40" s="23"/>
    </row>
    <row r="41" spans="1:15" s="4" customFormat="1" ht="15.75" x14ac:dyDescent="0.25">
      <c r="B41" s="7" t="s">
        <v>26</v>
      </c>
      <c r="D41" s="21" t="s">
        <v>25</v>
      </c>
      <c r="E41" s="5">
        <v>190000000</v>
      </c>
      <c r="F41" s="5"/>
      <c r="G41" s="5">
        <v>190000000</v>
      </c>
      <c r="H41" s="5"/>
      <c r="I41" s="5">
        <f t="shared" ref="I41:I55" si="0">SUM(E41:G41)</f>
        <v>380000000</v>
      </c>
      <c r="J41" s="5"/>
      <c r="K41" s="5">
        <f t="shared" ref="K41:K55" si="1">+I41/2</f>
        <v>190000000</v>
      </c>
      <c r="L41" s="5"/>
      <c r="M41" s="6" t="s">
        <v>7</v>
      </c>
      <c r="N41" s="6" t="s">
        <v>9</v>
      </c>
      <c r="O41" s="4" t="s">
        <v>8</v>
      </c>
    </row>
    <row r="42" spans="1:15" s="4" customFormat="1" ht="15.75" x14ac:dyDescent="0.25">
      <c r="B42" s="18" t="s">
        <v>27</v>
      </c>
      <c r="D42" s="17" t="s">
        <v>141</v>
      </c>
      <c r="E42" s="14">
        <v>150000000</v>
      </c>
      <c r="F42" s="14"/>
      <c r="G42" s="14">
        <v>150000000</v>
      </c>
      <c r="H42" s="14"/>
      <c r="I42" s="14">
        <f t="shared" si="0"/>
        <v>300000000</v>
      </c>
      <c r="J42" s="14"/>
      <c r="K42" s="14">
        <f t="shared" si="1"/>
        <v>150000000</v>
      </c>
      <c r="L42" s="5"/>
      <c r="M42" s="6"/>
      <c r="N42" s="6"/>
    </row>
    <row r="43" spans="1:15" s="10" customFormat="1" ht="15.75" x14ac:dyDescent="0.25">
      <c r="B43" s="19" t="s">
        <v>28</v>
      </c>
      <c r="D43" s="30" t="s">
        <v>44</v>
      </c>
      <c r="E43" s="20">
        <f>0.5*E42</f>
        <v>75000000</v>
      </c>
      <c r="F43" s="20"/>
      <c r="G43" s="20">
        <f>0.5*G42</f>
        <v>75000000</v>
      </c>
      <c r="H43" s="20"/>
      <c r="I43" s="20">
        <f t="shared" si="0"/>
        <v>150000000</v>
      </c>
      <c r="J43" s="20"/>
      <c r="K43" s="20">
        <f t="shared" si="1"/>
        <v>75000000</v>
      </c>
      <c r="L43" s="12"/>
      <c r="M43" s="13"/>
      <c r="N43" s="13"/>
    </row>
    <row r="44" spans="1:15" s="10" customFormat="1" ht="15.75" x14ac:dyDescent="0.25">
      <c r="B44" s="19" t="s">
        <v>28</v>
      </c>
      <c r="D44" s="30" t="s">
        <v>45</v>
      </c>
      <c r="E44" s="20">
        <f>0.25*E42</f>
        <v>37500000</v>
      </c>
      <c r="F44" s="20"/>
      <c r="G44" s="20">
        <f>0.25*G42</f>
        <v>37500000</v>
      </c>
      <c r="H44" s="20"/>
      <c r="I44" s="20">
        <f t="shared" si="0"/>
        <v>75000000</v>
      </c>
      <c r="J44" s="20"/>
      <c r="K44" s="20">
        <f t="shared" si="1"/>
        <v>37500000</v>
      </c>
      <c r="L44" s="12"/>
      <c r="M44" s="13"/>
      <c r="N44" s="13"/>
    </row>
    <row r="45" spans="1:15" s="10" customFormat="1" ht="15.75" x14ac:dyDescent="0.25">
      <c r="B45" s="19" t="s">
        <v>28</v>
      </c>
      <c r="D45" s="30" t="s">
        <v>29</v>
      </c>
      <c r="E45" s="20">
        <f>+E42-E43-E44</f>
        <v>37500000</v>
      </c>
      <c r="F45" s="20"/>
      <c r="G45" s="20">
        <f>+G42-G43-G44</f>
        <v>37500000</v>
      </c>
      <c r="H45" s="20"/>
      <c r="I45" s="20">
        <f t="shared" si="0"/>
        <v>75000000</v>
      </c>
      <c r="J45" s="20"/>
      <c r="K45" s="20">
        <f t="shared" si="1"/>
        <v>37500000</v>
      </c>
      <c r="L45" s="12"/>
      <c r="M45" s="13"/>
      <c r="N45" s="13"/>
    </row>
    <row r="46" spans="1:15" s="4" customFormat="1" ht="15.75" x14ac:dyDescent="0.25">
      <c r="B46" s="18" t="s">
        <v>27</v>
      </c>
      <c r="D46" s="17" t="s">
        <v>142</v>
      </c>
      <c r="E46" s="14">
        <v>40000000</v>
      </c>
      <c r="F46" s="14"/>
      <c r="G46" s="14">
        <v>40000000</v>
      </c>
      <c r="H46" s="14"/>
      <c r="I46" s="14">
        <f t="shared" si="0"/>
        <v>80000000</v>
      </c>
      <c r="J46" s="14"/>
      <c r="K46" s="14">
        <f t="shared" si="1"/>
        <v>40000000</v>
      </c>
      <c r="L46" s="5"/>
      <c r="M46" s="6"/>
      <c r="N46" s="6"/>
    </row>
    <row r="47" spans="1:15" s="4" customFormat="1" ht="15.75" x14ac:dyDescent="0.25">
      <c r="B47" s="4" t="s">
        <v>22</v>
      </c>
      <c r="D47" s="21" t="s">
        <v>23</v>
      </c>
      <c r="E47" s="5">
        <v>454180326</v>
      </c>
      <c r="F47" s="5"/>
      <c r="G47" s="5">
        <v>440000000</v>
      </c>
      <c r="H47" s="5"/>
      <c r="I47" s="5">
        <f t="shared" si="0"/>
        <v>894180326</v>
      </c>
      <c r="J47" s="5"/>
      <c r="K47" s="5">
        <f t="shared" si="1"/>
        <v>447090163</v>
      </c>
      <c r="L47" s="5"/>
      <c r="M47" s="6" t="s">
        <v>7</v>
      </c>
      <c r="N47" s="6" t="s">
        <v>9</v>
      </c>
      <c r="O47" s="4" t="s">
        <v>8</v>
      </c>
    </row>
    <row r="48" spans="1:15" s="4" customFormat="1" ht="15.75" x14ac:dyDescent="0.25">
      <c r="B48" s="18" t="s">
        <v>89</v>
      </c>
      <c r="D48" s="17" t="s">
        <v>46</v>
      </c>
      <c r="E48" s="14">
        <v>10000000</v>
      </c>
      <c r="F48" s="14"/>
      <c r="G48" s="14">
        <v>10000000</v>
      </c>
      <c r="H48" s="14"/>
      <c r="I48" s="14">
        <f t="shared" si="0"/>
        <v>20000000</v>
      </c>
      <c r="J48" s="14"/>
      <c r="K48" s="14">
        <f t="shared" si="1"/>
        <v>10000000</v>
      </c>
      <c r="L48" s="5"/>
      <c r="M48" s="6"/>
      <c r="N48" s="6"/>
    </row>
    <row r="49" spans="2:16" s="4" customFormat="1" ht="15.75" x14ac:dyDescent="0.25">
      <c r="B49" s="18" t="s">
        <v>90</v>
      </c>
      <c r="D49" s="17" t="s">
        <v>64</v>
      </c>
      <c r="E49" s="14">
        <v>10000000</v>
      </c>
      <c r="F49" s="14"/>
      <c r="G49" s="14">
        <v>10000000</v>
      </c>
      <c r="H49" s="14"/>
      <c r="I49" s="14">
        <f t="shared" si="0"/>
        <v>20000000</v>
      </c>
      <c r="J49" s="14"/>
      <c r="K49" s="14">
        <f t="shared" si="1"/>
        <v>10000000</v>
      </c>
      <c r="L49" s="5"/>
      <c r="M49" s="6"/>
      <c r="N49" s="6"/>
    </row>
    <row r="50" spans="2:16" s="4" customFormat="1" ht="15.75" x14ac:dyDescent="0.25">
      <c r="B50" s="18">
        <v>1110</v>
      </c>
      <c r="D50" s="17" t="s">
        <v>67</v>
      </c>
      <c r="E50" s="14">
        <v>10000000</v>
      </c>
      <c r="F50" s="14"/>
      <c r="G50" s="14">
        <v>10000000</v>
      </c>
      <c r="H50" s="14"/>
      <c r="I50" s="14">
        <f t="shared" si="0"/>
        <v>20000000</v>
      </c>
      <c r="J50" s="14"/>
      <c r="K50" s="14">
        <f t="shared" si="1"/>
        <v>10000000</v>
      </c>
      <c r="L50" s="5"/>
      <c r="M50" s="6"/>
      <c r="N50" s="6"/>
    </row>
    <row r="51" spans="2:16" s="24" customFormat="1" ht="25.5" x14ac:dyDescent="0.2">
      <c r="B51" s="25">
        <v>1110</v>
      </c>
      <c r="D51" s="31" t="s">
        <v>47</v>
      </c>
      <c r="E51" s="26">
        <v>2000000</v>
      </c>
      <c r="F51" s="26"/>
      <c r="G51" s="26">
        <v>2000000</v>
      </c>
      <c r="H51" s="26"/>
      <c r="I51" s="26">
        <f t="shared" si="0"/>
        <v>4000000</v>
      </c>
      <c r="J51" s="26"/>
      <c r="K51" s="26">
        <f t="shared" si="1"/>
        <v>2000000</v>
      </c>
      <c r="L51" s="27"/>
      <c r="M51" s="28"/>
      <c r="N51" s="28"/>
    </row>
    <row r="52" spans="2:16" s="4" customFormat="1" ht="15.75" x14ac:dyDescent="0.25">
      <c r="B52" s="18" t="s">
        <v>104</v>
      </c>
      <c r="D52" s="17" t="s">
        <v>105</v>
      </c>
      <c r="E52" s="14">
        <v>1000000</v>
      </c>
      <c r="F52" s="14"/>
      <c r="G52" s="14">
        <v>0</v>
      </c>
      <c r="H52" s="14"/>
      <c r="I52" s="14">
        <f t="shared" ref="I52" si="2">SUM(E52:G52)</f>
        <v>1000000</v>
      </c>
      <c r="J52" s="14"/>
      <c r="K52" s="14">
        <f t="shared" ref="K52" si="3">+I52/2</f>
        <v>500000</v>
      </c>
      <c r="L52" s="5"/>
      <c r="M52" s="6"/>
      <c r="N52" s="6"/>
    </row>
    <row r="53" spans="2:16" s="7" customFormat="1" ht="51" x14ac:dyDescent="0.2">
      <c r="B53" s="16" t="s">
        <v>91</v>
      </c>
      <c r="D53" s="32" t="s">
        <v>101</v>
      </c>
      <c r="E53" s="23">
        <v>3000000</v>
      </c>
      <c r="F53" s="23"/>
      <c r="G53" s="23">
        <v>3000000</v>
      </c>
      <c r="H53" s="23"/>
      <c r="I53" s="23">
        <f t="shared" ref="I53" si="4">SUM(E53:G53)</f>
        <v>6000000</v>
      </c>
      <c r="J53" s="23"/>
      <c r="K53" s="23">
        <f t="shared" ref="K53" si="5">+I53/2</f>
        <v>3000000</v>
      </c>
      <c r="L53" s="8"/>
      <c r="M53" s="9"/>
      <c r="N53" s="9"/>
      <c r="P53" s="70"/>
    </row>
    <row r="54" spans="2:16" s="4" customFormat="1" ht="15.75" x14ac:dyDescent="0.25">
      <c r="B54" s="4">
        <v>1107</v>
      </c>
      <c r="D54" s="21" t="s">
        <v>107</v>
      </c>
      <c r="E54" s="5">
        <v>100000000</v>
      </c>
      <c r="F54" s="5"/>
      <c r="G54" s="5">
        <v>100000000</v>
      </c>
      <c r="H54" s="5"/>
      <c r="I54" s="5">
        <f t="shared" si="0"/>
        <v>200000000</v>
      </c>
      <c r="J54" s="5"/>
      <c r="K54" s="5">
        <f t="shared" si="1"/>
        <v>100000000</v>
      </c>
      <c r="L54" s="5"/>
      <c r="M54" s="6" t="s">
        <v>7</v>
      </c>
      <c r="N54" s="6" t="s">
        <v>9</v>
      </c>
    </row>
    <row r="55" spans="2:16" s="4" customFormat="1" ht="15.75" x14ac:dyDescent="0.25">
      <c r="B55" s="21">
        <v>1120</v>
      </c>
      <c r="D55" s="21" t="s">
        <v>96</v>
      </c>
      <c r="E55" s="5">
        <v>500000000</v>
      </c>
      <c r="F55" s="5"/>
      <c r="G55" s="5">
        <v>0</v>
      </c>
      <c r="H55" s="5"/>
      <c r="I55" s="5">
        <f t="shared" si="0"/>
        <v>500000000</v>
      </c>
      <c r="J55" s="5"/>
      <c r="K55" s="5">
        <f t="shared" si="1"/>
        <v>250000000</v>
      </c>
      <c r="L55" s="5"/>
      <c r="M55" s="6" t="s">
        <v>36</v>
      </c>
      <c r="N55" s="6" t="s">
        <v>37</v>
      </c>
      <c r="O55" s="4" t="s">
        <v>54</v>
      </c>
    </row>
    <row r="56" spans="2:16" s="4" customFormat="1" ht="15.75" x14ac:dyDescent="0.25">
      <c r="B56" s="62">
        <v>1121</v>
      </c>
      <c r="D56" s="21" t="s">
        <v>97</v>
      </c>
      <c r="E56" s="5">
        <v>67000000</v>
      </c>
      <c r="F56" s="5"/>
      <c r="G56" s="5">
        <v>67000000</v>
      </c>
      <c r="H56" s="5"/>
      <c r="I56" s="5">
        <f t="shared" ref="I56:I57" si="6">SUM(E56:G56)</f>
        <v>134000000</v>
      </c>
      <c r="J56" s="5"/>
      <c r="K56" s="5">
        <f t="shared" ref="K56:K57" si="7">+I56/2</f>
        <v>67000000</v>
      </c>
      <c r="L56" s="5"/>
      <c r="M56" s="6" t="s">
        <v>7</v>
      </c>
      <c r="N56" s="6" t="s">
        <v>9</v>
      </c>
      <c r="O56" s="4" t="s">
        <v>8</v>
      </c>
    </row>
    <row r="57" spans="2:16" s="7" customFormat="1" ht="15.75" x14ac:dyDescent="0.25">
      <c r="B57" s="34">
        <v>1123</v>
      </c>
      <c r="D57" s="35" t="s">
        <v>106</v>
      </c>
      <c r="E57" s="8">
        <v>30000000</v>
      </c>
      <c r="F57" s="8"/>
      <c r="G57" s="8">
        <v>30000000</v>
      </c>
      <c r="H57" s="8"/>
      <c r="I57" s="5">
        <f t="shared" si="6"/>
        <v>60000000</v>
      </c>
      <c r="J57" s="8"/>
      <c r="K57" s="5">
        <f t="shared" si="7"/>
        <v>30000000</v>
      </c>
      <c r="L57" s="8"/>
      <c r="M57" s="6" t="s">
        <v>36</v>
      </c>
      <c r="N57" s="6" t="s">
        <v>37</v>
      </c>
      <c r="O57" s="4" t="s">
        <v>54</v>
      </c>
    </row>
    <row r="58" spans="2:16" s="7" customFormat="1" ht="15.75" x14ac:dyDescent="0.25">
      <c r="B58" s="34"/>
      <c r="D58" s="35"/>
      <c r="E58" s="8"/>
      <c r="F58" s="8"/>
      <c r="G58" s="8"/>
      <c r="H58" s="8"/>
      <c r="I58" s="8"/>
      <c r="J58" s="8"/>
      <c r="K58" s="8"/>
      <c r="L58" s="8"/>
      <c r="M58" s="9"/>
      <c r="N58" s="9"/>
    </row>
    <row r="59" spans="2:16" s="7" customFormat="1" ht="15.75" x14ac:dyDescent="0.25">
      <c r="B59" s="34"/>
      <c r="D59" s="39" t="s">
        <v>76</v>
      </c>
      <c r="E59" s="40">
        <f>SUM(E10,E27,E30,E35,E39,E41,E47,E54,E55,E57,E56)</f>
        <v>40568000000</v>
      </c>
      <c r="F59" s="40"/>
      <c r="G59" s="40">
        <f>SUM(G10,G27,G30,G35,G39,G41,G47,G54,G55,G57,G56)</f>
        <v>40625000000</v>
      </c>
      <c r="H59" s="40"/>
      <c r="I59" s="40">
        <f>SUM(I10,I27,I30,I35,I39,I41,I47,I54,I55,I57,I56)</f>
        <v>81193000000</v>
      </c>
      <c r="J59" s="40"/>
      <c r="K59" s="41">
        <f t="shared" ref="K59" si="8">+I59/2</f>
        <v>40596500000</v>
      </c>
      <c r="L59" s="8"/>
      <c r="M59" s="9"/>
      <c r="N59" s="9"/>
    </row>
    <row r="60" spans="2:16" s="7" customFormat="1" ht="15.75" x14ac:dyDescent="0.25">
      <c r="B60" s="34"/>
      <c r="D60" s="35"/>
      <c r="E60" s="8"/>
      <c r="F60" s="8"/>
      <c r="G60" s="8"/>
      <c r="H60" s="8"/>
      <c r="I60" s="8"/>
      <c r="J60" s="8"/>
      <c r="K60" s="8"/>
      <c r="L60" s="8"/>
      <c r="M60" s="9"/>
      <c r="N60" s="9"/>
    </row>
    <row r="61" spans="2:16" s="7" customFormat="1" ht="15.75" x14ac:dyDescent="0.25">
      <c r="B61" s="34"/>
      <c r="D61" s="43" t="s">
        <v>56</v>
      </c>
      <c r="E61" s="42">
        <f>SUMIF($N$10:$N$57,"=CA",E$10:E$57)</f>
        <v>40038000000</v>
      </c>
      <c r="F61" s="27"/>
      <c r="G61" s="42">
        <f>SUMIF($N$10:$N$57,"=CA",G$10:G$57)</f>
        <v>40595000000</v>
      </c>
      <c r="H61" s="27"/>
      <c r="I61" s="12">
        <f t="shared" ref="I61:I62" si="9">SUM(E61:G61)</f>
        <v>80633000000</v>
      </c>
      <c r="J61" s="27"/>
      <c r="K61" s="12">
        <f t="shared" ref="K61:K62" si="10">+I61/2</f>
        <v>40316500000</v>
      </c>
      <c r="L61" s="8"/>
      <c r="M61" s="9"/>
      <c r="N61" s="9"/>
    </row>
    <row r="62" spans="2:16" s="7" customFormat="1" ht="15.75" x14ac:dyDescent="0.25">
      <c r="B62" s="34"/>
      <c r="D62" s="43" t="s">
        <v>65</v>
      </c>
      <c r="E62" s="42">
        <f>SUMIF($N$10:$N$57,"=STA",E$10:E$57)</f>
        <v>530000000</v>
      </c>
      <c r="F62" s="27"/>
      <c r="G62" s="27">
        <f>SUMIF($N$10:$N$57,"=STA",G$10:G$57)</f>
        <v>30000000</v>
      </c>
      <c r="H62" s="27"/>
      <c r="I62" s="12">
        <f t="shared" si="9"/>
        <v>560000000</v>
      </c>
      <c r="J62" s="27"/>
      <c r="K62" s="12">
        <f t="shared" si="10"/>
        <v>280000000</v>
      </c>
      <c r="L62" s="8"/>
      <c r="M62" s="9"/>
      <c r="N62" s="9"/>
    </row>
    <row r="63" spans="2:16" s="7" customFormat="1" ht="15.75" x14ac:dyDescent="0.25">
      <c r="B63" s="34"/>
      <c r="D63" s="43"/>
      <c r="E63" s="27">
        <f>SUM(E61:E62)</f>
        <v>40568000000</v>
      </c>
      <c r="F63" s="27"/>
      <c r="G63" s="27">
        <f>SUM(G61:G62)</f>
        <v>40625000000</v>
      </c>
      <c r="H63" s="27"/>
      <c r="I63" s="27">
        <f>SUM(I61:I62)</f>
        <v>81193000000</v>
      </c>
      <c r="J63" s="27"/>
      <c r="K63" s="27">
        <f>SUM(K61:K62)</f>
        <v>40596500000</v>
      </c>
      <c r="L63" s="8"/>
      <c r="M63" s="9"/>
      <c r="N63" s="9"/>
    </row>
    <row r="64" spans="2:16" s="4" customFormat="1" ht="15.75" x14ac:dyDescent="0.25">
      <c r="D64" s="30"/>
      <c r="E64" s="5"/>
      <c r="F64" s="5"/>
      <c r="G64" s="5"/>
      <c r="H64" s="5"/>
      <c r="I64" s="5"/>
      <c r="J64" s="5"/>
      <c r="K64" s="5"/>
      <c r="L64" s="5"/>
      <c r="M64" s="6"/>
      <c r="N64" s="6"/>
    </row>
    <row r="65" spans="1:15" s="4" customFormat="1" ht="15.75" x14ac:dyDescent="0.25">
      <c r="A65" s="10"/>
      <c r="B65" s="11">
        <v>1102</v>
      </c>
      <c r="C65" s="10"/>
      <c r="D65" s="11" t="s">
        <v>57</v>
      </c>
      <c r="E65" s="12">
        <v>39699000000</v>
      </c>
      <c r="F65" s="12"/>
      <c r="G65" s="12">
        <v>40256000000</v>
      </c>
      <c r="H65" s="12"/>
      <c r="I65" s="12">
        <f>SUM(E65:G65)</f>
        <v>79955000000</v>
      </c>
      <c r="J65" s="12"/>
      <c r="K65" s="12">
        <f>+I65/2</f>
        <v>39977500000</v>
      </c>
      <c r="L65" s="12"/>
      <c r="M65" s="13"/>
      <c r="N65" s="13"/>
      <c r="O65" s="10"/>
    </row>
    <row r="66" spans="1:15" s="4" customFormat="1" ht="15.75" x14ac:dyDescent="0.25">
      <c r="A66" s="10"/>
      <c r="B66" s="11"/>
      <c r="C66" s="10"/>
      <c r="D66" s="11"/>
      <c r="E66" s="12"/>
      <c r="F66" s="12"/>
      <c r="G66" s="12"/>
      <c r="H66" s="12"/>
      <c r="I66" s="12"/>
      <c r="J66" s="12"/>
      <c r="K66" s="12"/>
      <c r="L66" s="12"/>
      <c r="M66" s="13"/>
      <c r="N66" s="13"/>
      <c r="O66" s="10"/>
    </row>
    <row r="67" spans="1:15" ht="15.75" x14ac:dyDescent="0.25">
      <c r="A67" s="36" t="s">
        <v>110</v>
      </c>
      <c r="D67"/>
      <c r="E67" s="3"/>
      <c r="F67" s="3"/>
      <c r="G67" s="3"/>
      <c r="H67" s="3"/>
      <c r="I67" s="3"/>
      <c r="J67" s="3"/>
      <c r="K67" s="3"/>
    </row>
    <row r="68" spans="1:15" s="4" customFormat="1" ht="15.75" x14ac:dyDescent="0.25">
      <c r="B68" s="4" t="s">
        <v>69</v>
      </c>
      <c r="D68" s="4" t="s">
        <v>38</v>
      </c>
      <c r="E68" s="5">
        <v>115000000</v>
      </c>
      <c r="F68" s="5"/>
      <c r="G68" s="5">
        <v>115000000</v>
      </c>
      <c r="H68" s="5"/>
      <c r="I68" s="5">
        <f>SUM(E68:G68)</f>
        <v>230000000</v>
      </c>
      <c r="J68" s="5"/>
      <c r="K68" s="5">
        <f>+I68/2</f>
        <v>115000000</v>
      </c>
      <c r="L68" s="5"/>
      <c r="M68" s="6" t="s">
        <v>7</v>
      </c>
      <c r="N68" s="6" t="s">
        <v>9</v>
      </c>
      <c r="O68" s="4" t="s">
        <v>77</v>
      </c>
    </row>
    <row r="69" spans="1:15" s="7" customFormat="1" ht="15.75" x14ac:dyDescent="0.25">
      <c r="B69" s="4" t="s">
        <v>70</v>
      </c>
      <c r="D69" s="64" t="s">
        <v>39</v>
      </c>
      <c r="E69" s="8">
        <v>62500000</v>
      </c>
      <c r="F69" s="8"/>
      <c r="G69" s="8">
        <v>62500000</v>
      </c>
      <c r="H69" s="8"/>
      <c r="I69" s="8">
        <f>SUM(E69:G69)</f>
        <v>125000000</v>
      </c>
      <c r="J69" s="8"/>
      <c r="K69" s="8">
        <f>+I69/2</f>
        <v>62500000</v>
      </c>
      <c r="L69" s="8"/>
      <c r="M69" s="9" t="s">
        <v>7</v>
      </c>
      <c r="N69" s="9" t="s">
        <v>9</v>
      </c>
      <c r="O69" s="4" t="s">
        <v>77</v>
      </c>
    </row>
    <row r="70" spans="1:15" s="51" customFormat="1" ht="25.5" x14ac:dyDescent="0.25">
      <c r="A70" s="64"/>
      <c r="B70" s="52" t="s">
        <v>78</v>
      </c>
      <c r="C70" s="64"/>
      <c r="D70" s="38" t="s">
        <v>103</v>
      </c>
      <c r="E70" s="48">
        <v>12000000</v>
      </c>
      <c r="F70" s="48"/>
      <c r="G70" s="48">
        <v>12000000</v>
      </c>
      <c r="H70" s="48"/>
      <c r="I70" s="48">
        <f t="shared" ref="I70" si="11">SUM(E70:G70)</f>
        <v>24000000</v>
      </c>
      <c r="J70" s="48"/>
      <c r="K70" s="48">
        <f t="shared" ref="K70" si="12">+I70/2</f>
        <v>12000000</v>
      </c>
      <c r="L70" s="53"/>
      <c r="M70" s="54"/>
      <c r="N70" s="54"/>
    </row>
    <row r="71" spans="1:15" s="4" customFormat="1" ht="15.75" x14ac:dyDescent="0.25">
      <c r="B71" s="4" t="s">
        <v>71</v>
      </c>
      <c r="D71" s="4" t="s">
        <v>40</v>
      </c>
      <c r="E71" s="5">
        <v>24000000</v>
      </c>
      <c r="F71" s="5"/>
      <c r="G71" s="5">
        <v>24000000</v>
      </c>
      <c r="H71" s="5"/>
      <c r="I71" s="5">
        <f>SUM(E71:G71)</f>
        <v>48000000</v>
      </c>
      <c r="J71" s="5"/>
      <c r="K71" s="5">
        <f>+I71/2</f>
        <v>24000000</v>
      </c>
      <c r="L71" s="5"/>
      <c r="M71" s="6" t="s">
        <v>7</v>
      </c>
      <c r="N71" s="6" t="s">
        <v>9</v>
      </c>
      <c r="O71" s="4" t="s">
        <v>77</v>
      </c>
    </row>
    <row r="72" spans="1:15" s="4" customFormat="1" ht="15.75" x14ac:dyDescent="0.25">
      <c r="B72" s="4" t="s">
        <v>72</v>
      </c>
      <c r="D72" s="4" t="s">
        <v>41</v>
      </c>
      <c r="E72" s="5">
        <v>100000000</v>
      </c>
      <c r="F72" s="5"/>
      <c r="G72" s="5">
        <v>100000000</v>
      </c>
      <c r="H72" s="5"/>
      <c r="I72" s="5">
        <f>SUM(E72:G72)</f>
        <v>200000000</v>
      </c>
      <c r="J72" s="5"/>
      <c r="K72" s="5">
        <f>+I72/2</f>
        <v>100000000</v>
      </c>
      <c r="L72" s="5"/>
      <c r="M72" s="6" t="s">
        <v>7</v>
      </c>
      <c r="N72" s="6" t="s">
        <v>9</v>
      </c>
      <c r="O72" s="4" t="s">
        <v>77</v>
      </c>
    </row>
    <row r="73" spans="1:15" s="4" customFormat="1" ht="15.75" x14ac:dyDescent="0.25">
      <c r="B73" s="4" t="s">
        <v>73</v>
      </c>
      <c r="D73" s="4" t="s">
        <v>42</v>
      </c>
      <c r="E73" s="5">
        <v>72500000</v>
      </c>
      <c r="F73" s="5"/>
      <c r="G73" s="5">
        <v>72500000</v>
      </c>
      <c r="H73" s="5"/>
      <c r="I73" s="5">
        <f t="shared" ref="I73:I74" si="13">SUM(E73:G73)</f>
        <v>145000000</v>
      </c>
      <c r="J73" s="5"/>
      <c r="K73" s="5">
        <f t="shared" ref="K73:K74" si="14">+I73/2</f>
        <v>72500000</v>
      </c>
      <c r="L73" s="5"/>
      <c r="M73" s="6" t="s">
        <v>7</v>
      </c>
      <c r="N73" s="6" t="s">
        <v>9</v>
      </c>
      <c r="O73" s="4" t="s">
        <v>77</v>
      </c>
    </row>
    <row r="74" spans="1:15" s="4" customFormat="1" ht="15.75" x14ac:dyDescent="0.25">
      <c r="B74" s="4" t="s">
        <v>74</v>
      </c>
      <c r="D74" s="4" t="s">
        <v>43</v>
      </c>
      <c r="E74" s="5">
        <v>26000000</v>
      </c>
      <c r="F74" s="5"/>
      <c r="G74" s="5">
        <v>26000000</v>
      </c>
      <c r="H74" s="5"/>
      <c r="I74" s="5">
        <f t="shared" si="13"/>
        <v>52000000</v>
      </c>
      <c r="J74" s="5"/>
      <c r="K74" s="5">
        <f t="shared" si="14"/>
        <v>26000000</v>
      </c>
      <c r="L74" s="5"/>
      <c r="M74" s="6" t="s">
        <v>7</v>
      </c>
      <c r="N74" s="6" t="s">
        <v>9</v>
      </c>
      <c r="O74" s="4" t="s">
        <v>77</v>
      </c>
    </row>
    <row r="75" spans="1:15" s="4" customFormat="1" ht="15.75" x14ac:dyDescent="0.25">
      <c r="E75" s="5"/>
      <c r="F75" s="5"/>
      <c r="G75" s="5"/>
      <c r="H75" s="5"/>
      <c r="I75" s="5"/>
      <c r="J75" s="5"/>
      <c r="K75" s="5"/>
      <c r="L75" s="5"/>
      <c r="M75" s="6"/>
      <c r="N75" s="6"/>
    </row>
    <row r="76" spans="1:15" s="7" customFormat="1" ht="15.75" x14ac:dyDescent="0.25">
      <c r="B76" s="34"/>
      <c r="D76" s="39" t="s">
        <v>75</v>
      </c>
      <c r="E76" s="40">
        <f>+E68+E69+E71+E72+E73+E74</f>
        <v>400000000</v>
      </c>
      <c r="F76" s="40"/>
      <c r="G76" s="40">
        <f>+G68+G69+G71+G72+G73+G74</f>
        <v>400000000</v>
      </c>
      <c r="H76" s="40"/>
      <c r="I76" s="41">
        <f t="shared" ref="I76" si="15">SUM(E76:G76)</f>
        <v>800000000</v>
      </c>
      <c r="J76" s="40"/>
      <c r="K76" s="41">
        <f t="shared" ref="K76" si="16">+I76/2</f>
        <v>400000000</v>
      </c>
      <c r="L76" s="8"/>
      <c r="M76" s="9"/>
      <c r="N76" s="9"/>
    </row>
    <row r="77" spans="1:15" s="7" customFormat="1" ht="15.75" x14ac:dyDescent="0.25">
      <c r="B77" s="34"/>
      <c r="D77" s="35"/>
      <c r="E77" s="8"/>
      <c r="F77" s="8"/>
      <c r="G77" s="8"/>
      <c r="H77" s="8"/>
      <c r="I77" s="8"/>
      <c r="J77" s="8"/>
      <c r="K77" s="8"/>
      <c r="L77" s="8"/>
      <c r="M77" s="9"/>
      <c r="N77" s="9"/>
    </row>
    <row r="78" spans="1:15" s="7" customFormat="1" ht="15.75" x14ac:dyDescent="0.25">
      <c r="B78" s="34"/>
      <c r="D78" s="43" t="s">
        <v>56</v>
      </c>
      <c r="E78" s="42">
        <f>SUMIF($N$68:$N$74,"=CA",E$68:E$74)</f>
        <v>400000000</v>
      </c>
      <c r="F78" s="27"/>
      <c r="G78" s="42">
        <f>SUMIF($N$68:$N$74,"=CA",G$68:G$74)</f>
        <v>400000000</v>
      </c>
      <c r="H78" s="27"/>
      <c r="I78" s="12">
        <f t="shared" ref="I78:I79" si="17">SUM(E78:G78)</f>
        <v>800000000</v>
      </c>
      <c r="J78" s="27"/>
      <c r="K78" s="12">
        <f t="shared" ref="K78:K79" si="18">+I78/2</f>
        <v>400000000</v>
      </c>
      <c r="L78" s="8"/>
      <c r="M78" s="9"/>
      <c r="N78" s="9"/>
    </row>
    <row r="79" spans="1:15" s="7" customFormat="1" ht="15.75" x14ac:dyDescent="0.25">
      <c r="B79" s="34"/>
      <c r="D79" s="43" t="s">
        <v>83</v>
      </c>
      <c r="E79" s="27">
        <f>SUMIF($N$68:$N$74,"=STA",E$68:E$74)</f>
        <v>0</v>
      </c>
      <c r="F79" s="27"/>
      <c r="G79" s="27">
        <f>SUMIF($N$68:$N$74,"=STA",G$68:G$74)</f>
        <v>0</v>
      </c>
      <c r="H79" s="27"/>
      <c r="I79" s="27">
        <f t="shared" si="17"/>
        <v>0</v>
      </c>
      <c r="J79" s="27"/>
      <c r="K79" s="27">
        <f t="shared" si="18"/>
        <v>0</v>
      </c>
      <c r="L79" s="8"/>
      <c r="M79" s="9"/>
      <c r="N79" s="9"/>
    </row>
    <row r="80" spans="1:15" s="7" customFormat="1" ht="15.75" x14ac:dyDescent="0.25">
      <c r="B80" s="34"/>
      <c r="D80" s="43"/>
      <c r="E80" s="27">
        <f>SUM(E78:E79)</f>
        <v>400000000</v>
      </c>
      <c r="F80" s="27"/>
      <c r="G80" s="27">
        <f>SUM(G78:G79)</f>
        <v>400000000</v>
      </c>
      <c r="H80" s="27"/>
      <c r="I80" s="27">
        <f>SUM(I78:I79)</f>
        <v>800000000</v>
      </c>
      <c r="J80" s="27"/>
      <c r="K80" s="27">
        <f>+I80/2</f>
        <v>400000000</v>
      </c>
      <c r="L80" s="8"/>
      <c r="M80" s="9"/>
      <c r="N80" s="9"/>
    </row>
    <row r="81" spans="1:14" s="7" customFormat="1" ht="15.75" x14ac:dyDescent="0.25">
      <c r="B81" s="34"/>
      <c r="D81" s="43"/>
      <c r="E81" s="27"/>
      <c r="F81" s="27"/>
      <c r="G81" s="27"/>
      <c r="H81" s="27"/>
      <c r="I81" s="27"/>
      <c r="J81" s="27"/>
      <c r="K81" s="27"/>
      <c r="L81" s="8"/>
      <c r="M81" s="9"/>
      <c r="N81" s="9"/>
    </row>
    <row r="82" spans="1:14" s="7" customFormat="1" ht="15.75" x14ac:dyDescent="0.25">
      <c r="B82" s="34"/>
      <c r="D82" s="44" t="s">
        <v>58</v>
      </c>
      <c r="E82" s="27"/>
      <c r="F82" s="27"/>
      <c r="G82" s="27"/>
      <c r="H82" s="27"/>
      <c r="I82" s="27"/>
      <c r="J82" s="27"/>
      <c r="K82" s="27"/>
      <c r="L82" s="8"/>
      <c r="M82" s="9"/>
      <c r="N82" s="9"/>
    </row>
    <row r="83" spans="1:14" s="7" customFormat="1" ht="16.5" thickBot="1" x14ac:dyDescent="0.3">
      <c r="B83" s="34"/>
      <c r="D83" s="35" t="s">
        <v>59</v>
      </c>
      <c r="E83" s="45">
        <f>+E59+E76</f>
        <v>40968000000</v>
      </c>
      <c r="F83" s="27"/>
      <c r="G83" s="45">
        <f>+G59+G76</f>
        <v>41025000000</v>
      </c>
      <c r="H83" s="27"/>
      <c r="I83" s="45">
        <f>+E83+G83</f>
        <v>81993000000</v>
      </c>
      <c r="J83" s="27"/>
      <c r="K83" s="45">
        <f>+I83/2</f>
        <v>40996500000</v>
      </c>
      <c r="L83" s="8"/>
      <c r="M83" s="9"/>
      <c r="N83" s="9"/>
    </row>
    <row r="84" spans="1:14" s="7" customFormat="1" ht="16.5" thickTop="1" x14ac:dyDescent="0.25">
      <c r="B84" s="34"/>
      <c r="D84" s="43"/>
      <c r="E84" s="27"/>
      <c r="F84" s="27"/>
      <c r="G84" s="27"/>
      <c r="H84" s="27"/>
      <c r="I84" s="27"/>
      <c r="J84" s="27"/>
      <c r="K84" s="27"/>
      <c r="L84" s="8"/>
      <c r="M84" s="9"/>
      <c r="N84" s="9"/>
    </row>
    <row r="85" spans="1:14" s="7" customFormat="1" ht="15.75" x14ac:dyDescent="0.25">
      <c r="B85" s="34"/>
      <c r="D85" s="35" t="s">
        <v>60</v>
      </c>
      <c r="E85" s="27"/>
      <c r="F85" s="27"/>
      <c r="G85" s="27"/>
      <c r="H85" s="27"/>
      <c r="I85" s="27"/>
      <c r="J85" s="27"/>
      <c r="K85" s="27"/>
      <c r="L85" s="8"/>
      <c r="M85" s="9"/>
      <c r="N85" s="9"/>
    </row>
    <row r="86" spans="1:14" s="7" customFormat="1" ht="15.75" x14ac:dyDescent="0.25">
      <c r="B86" s="34"/>
      <c r="D86" s="35" t="s">
        <v>61</v>
      </c>
      <c r="E86" s="27"/>
      <c r="F86" s="27"/>
      <c r="G86" s="27"/>
      <c r="H86" s="27"/>
      <c r="I86" s="27"/>
      <c r="J86" s="27"/>
      <c r="K86" s="27"/>
      <c r="L86" s="8"/>
      <c r="M86" s="9"/>
      <c r="N86" s="9"/>
    </row>
    <row r="87" spans="1:14" s="7" customFormat="1" ht="15.75" x14ac:dyDescent="0.25">
      <c r="B87" s="34"/>
      <c r="D87" s="46" t="s">
        <v>62</v>
      </c>
      <c r="E87" s="27">
        <f>+E78+E61</f>
        <v>40438000000</v>
      </c>
      <c r="F87" s="27"/>
      <c r="G87" s="27">
        <f>+G78+G61</f>
        <v>40995000000</v>
      </c>
      <c r="H87" s="27"/>
      <c r="I87" s="27">
        <f t="shared" ref="I87:I90" si="19">+E87+G87</f>
        <v>81433000000</v>
      </c>
      <c r="J87" s="27"/>
      <c r="K87" s="27">
        <f t="shared" ref="K87:K90" si="20">+I87/2</f>
        <v>40716500000</v>
      </c>
      <c r="L87" s="8"/>
      <c r="M87" s="9"/>
      <c r="N87" s="9"/>
    </row>
    <row r="88" spans="1:14" s="7" customFormat="1" ht="15.75" x14ac:dyDescent="0.25">
      <c r="B88" s="34"/>
      <c r="D88" s="47" t="s">
        <v>21</v>
      </c>
      <c r="E88" s="27">
        <f>+E14+E54</f>
        <v>739000000</v>
      </c>
      <c r="F88" s="27"/>
      <c r="G88" s="27">
        <f>+G14+G54</f>
        <v>739000000</v>
      </c>
      <c r="H88" s="27"/>
      <c r="I88" s="27">
        <f t="shared" si="19"/>
        <v>1478000000</v>
      </c>
      <c r="J88" s="27"/>
      <c r="K88" s="27">
        <f t="shared" si="20"/>
        <v>739000000</v>
      </c>
      <c r="L88" s="8"/>
      <c r="M88" s="9"/>
      <c r="N88" s="9"/>
    </row>
    <row r="89" spans="1:14" s="7" customFormat="1" ht="15.75" x14ac:dyDescent="0.25">
      <c r="B89" s="34"/>
      <c r="D89" s="47" t="s">
        <v>63</v>
      </c>
      <c r="E89" s="27">
        <f>+E87-E88</f>
        <v>39699000000</v>
      </c>
      <c r="F89" s="27"/>
      <c r="G89" s="27">
        <f>+G87-G88</f>
        <v>40256000000</v>
      </c>
      <c r="H89" s="27"/>
      <c r="I89" s="27">
        <f t="shared" si="19"/>
        <v>79955000000</v>
      </c>
      <c r="J89" s="27"/>
      <c r="K89" s="27">
        <f t="shared" si="20"/>
        <v>39977500000</v>
      </c>
      <c r="L89" s="8"/>
      <c r="M89" s="9"/>
      <c r="N89" s="9"/>
    </row>
    <row r="90" spans="1:14" s="7" customFormat="1" ht="15.75" x14ac:dyDescent="0.25">
      <c r="B90" s="34"/>
      <c r="D90" s="35" t="s">
        <v>65</v>
      </c>
      <c r="E90" s="27">
        <f>+E62+E79</f>
        <v>530000000</v>
      </c>
      <c r="F90" s="27"/>
      <c r="G90" s="27">
        <f>+G62+G79</f>
        <v>30000000</v>
      </c>
      <c r="H90" s="27"/>
      <c r="I90" s="27">
        <f t="shared" si="19"/>
        <v>560000000</v>
      </c>
      <c r="J90" s="27"/>
      <c r="K90" s="27">
        <f t="shared" si="20"/>
        <v>280000000</v>
      </c>
      <c r="L90" s="8"/>
      <c r="M90" s="9"/>
      <c r="N90" s="9"/>
    </row>
    <row r="91" spans="1:14" s="7" customFormat="1" ht="15.75" x14ac:dyDescent="0.25">
      <c r="B91" s="34"/>
      <c r="D91" s="35" t="s">
        <v>59</v>
      </c>
      <c r="E91" s="27">
        <f>+E88+E89+E90</f>
        <v>40968000000</v>
      </c>
      <c r="F91" s="27"/>
      <c r="G91" s="27">
        <f>+G88+G89+G90</f>
        <v>41025000000</v>
      </c>
      <c r="H91" s="27"/>
      <c r="I91" s="27">
        <f>+I88+I89+I90</f>
        <v>81993000000</v>
      </c>
      <c r="J91" s="27"/>
      <c r="K91" s="27">
        <f>+K88+K89+K90</f>
        <v>40996500000</v>
      </c>
      <c r="L91" s="8"/>
      <c r="M91" s="9"/>
      <c r="N91" s="9"/>
    </row>
    <row r="92" spans="1:14" s="4" customFormat="1" ht="15.75" x14ac:dyDescent="0.25">
      <c r="D92" s="30"/>
      <c r="E92" s="5"/>
      <c r="F92" s="5"/>
      <c r="G92" s="5"/>
      <c r="H92" s="5"/>
      <c r="I92" s="5"/>
      <c r="J92" s="5"/>
      <c r="K92" s="5"/>
      <c r="L92" s="5"/>
      <c r="M92" s="6"/>
      <c r="N92" s="6"/>
    </row>
    <row r="93" spans="1:14" s="7" customFormat="1" ht="15.75" x14ac:dyDescent="0.25">
      <c r="A93" s="7" t="s">
        <v>11</v>
      </c>
      <c r="B93" s="7" t="s">
        <v>12</v>
      </c>
      <c r="D93" s="33"/>
      <c r="M93" s="9"/>
      <c r="N93" s="9"/>
    </row>
    <row r="94" spans="1:14" s="7" customFormat="1" ht="15.75" x14ac:dyDescent="0.25">
      <c r="B94" s="7" t="s">
        <v>13</v>
      </c>
      <c r="D94" s="33"/>
      <c r="M94" s="9"/>
      <c r="N94" s="9"/>
    </row>
    <row r="95" spans="1:14" s="7" customFormat="1" ht="15.75" x14ac:dyDescent="0.25">
      <c r="B95" s="7" t="s">
        <v>92</v>
      </c>
      <c r="D95" s="33"/>
      <c r="M95" s="9"/>
      <c r="N95" s="9"/>
    </row>
    <row r="96" spans="1:14" s="7" customFormat="1" ht="15.75" x14ac:dyDescent="0.25">
      <c r="B96" s="7" t="s">
        <v>14</v>
      </c>
      <c r="D96" s="33"/>
      <c r="M96" s="9"/>
      <c r="N96" s="9"/>
    </row>
    <row r="97" spans="1:14" s="7" customFormat="1" ht="15.75" x14ac:dyDescent="0.25">
      <c r="B97" s="7" t="s">
        <v>15</v>
      </c>
      <c r="D97" s="33"/>
      <c r="M97" s="9"/>
      <c r="N97" s="9"/>
    </row>
    <row r="98" spans="1:14" s="7" customFormat="1" ht="15.75" x14ac:dyDescent="0.25">
      <c r="B98" s="7" t="s">
        <v>16</v>
      </c>
      <c r="D98" s="33"/>
      <c r="M98" s="9"/>
      <c r="N98" s="9"/>
    </row>
    <row r="99" spans="1:14" s="7" customFormat="1" ht="15.75" x14ac:dyDescent="0.25">
      <c r="B99" s="7" t="s">
        <v>109</v>
      </c>
      <c r="D99" s="33"/>
      <c r="M99" s="9"/>
      <c r="N99" s="9"/>
    </row>
    <row r="100" spans="1:14" s="7" customFormat="1" ht="53.25" customHeight="1" x14ac:dyDescent="0.25">
      <c r="A100" s="7" t="s">
        <v>24</v>
      </c>
      <c r="B100" s="88" t="s">
        <v>140</v>
      </c>
      <c r="C100" s="88"/>
      <c r="D100" s="88"/>
      <c r="E100" s="88"/>
      <c r="F100" s="88"/>
      <c r="G100" s="88"/>
      <c r="H100" s="88"/>
      <c r="I100" s="88"/>
      <c r="J100" s="88"/>
      <c r="K100" s="88"/>
      <c r="M100" s="9"/>
      <c r="N100" s="9"/>
    </row>
    <row r="101" spans="1:14" s="7" customFormat="1" ht="15.75" customHeight="1" x14ac:dyDescent="0.25">
      <c r="A101" s="7" t="s">
        <v>31</v>
      </c>
      <c r="B101" s="88" t="s">
        <v>81</v>
      </c>
      <c r="C101" s="88"/>
      <c r="D101" s="88"/>
      <c r="E101" s="88"/>
      <c r="F101" s="88"/>
      <c r="G101" s="88"/>
      <c r="H101" s="88"/>
      <c r="I101" s="88"/>
      <c r="J101" s="88"/>
      <c r="K101" s="88"/>
      <c r="M101" s="9"/>
      <c r="N101" s="9"/>
    </row>
    <row r="102" spans="1:14" s="68" customFormat="1" ht="116.25" customHeight="1" x14ac:dyDescent="0.25">
      <c r="A102" s="71" t="s">
        <v>48</v>
      </c>
      <c r="B102" s="89" t="s">
        <v>138</v>
      </c>
      <c r="C102" s="89"/>
      <c r="D102" s="89"/>
      <c r="E102" s="89"/>
      <c r="F102" s="89"/>
      <c r="G102" s="89"/>
      <c r="H102" s="89"/>
      <c r="I102" s="89"/>
      <c r="J102" s="89"/>
      <c r="K102" s="89"/>
      <c r="M102" s="69"/>
      <c r="N102" s="69"/>
    </row>
    <row r="103" spans="1:14" s="7" customFormat="1" ht="15.75" x14ac:dyDescent="0.25">
      <c r="A103" s="7" t="s">
        <v>55</v>
      </c>
      <c r="B103" s="88" t="s">
        <v>102</v>
      </c>
      <c r="C103" s="88"/>
      <c r="D103" s="88"/>
      <c r="E103" s="88"/>
      <c r="F103" s="88"/>
      <c r="G103" s="88"/>
      <c r="H103" s="88"/>
      <c r="I103" s="88"/>
      <c r="J103" s="88"/>
      <c r="K103" s="88"/>
      <c r="M103" s="9"/>
      <c r="N103" s="9"/>
    </row>
    <row r="104" spans="1:14" s="7" customFormat="1" ht="48.75" customHeight="1" x14ac:dyDescent="0.25">
      <c r="B104" s="64"/>
      <c r="C104" s="65"/>
      <c r="D104" s="65"/>
      <c r="E104" s="65"/>
      <c r="F104" s="65"/>
      <c r="G104" s="65"/>
      <c r="H104" s="65"/>
      <c r="I104" s="65"/>
      <c r="J104" s="65"/>
      <c r="K104" s="65"/>
      <c r="M104" s="9"/>
      <c r="N104" s="9"/>
    </row>
    <row r="105" spans="1:14" s="4" customFormat="1" ht="15.75" x14ac:dyDescent="0.25">
      <c r="D105" s="30"/>
      <c r="M105" s="6"/>
      <c r="N105" s="6"/>
    </row>
    <row r="106" spans="1:14" s="4" customFormat="1" ht="15.75" x14ac:dyDescent="0.25">
      <c r="D106" s="30"/>
      <c r="M106" s="6"/>
      <c r="N106" s="6"/>
    </row>
    <row r="107" spans="1:14" s="4" customFormat="1" ht="15.75" x14ac:dyDescent="0.25">
      <c r="D107" s="30"/>
      <c r="M107" s="6"/>
      <c r="N107" s="6"/>
    </row>
    <row r="108" spans="1:14" s="4" customFormat="1" ht="15.75" x14ac:dyDescent="0.25">
      <c r="D108" s="30"/>
      <c r="M108" s="6"/>
      <c r="N108" s="6"/>
    </row>
    <row r="109" spans="1:14" s="4" customFormat="1" ht="15.75" x14ac:dyDescent="0.25">
      <c r="D109" s="30"/>
      <c r="M109" s="6"/>
      <c r="N109" s="6"/>
    </row>
    <row r="110" spans="1:14" s="4" customFormat="1" ht="15.75" x14ac:dyDescent="0.25">
      <c r="D110" s="30"/>
      <c r="M110" s="6"/>
      <c r="N110" s="6"/>
    </row>
    <row r="111" spans="1:14" s="4" customFormat="1" ht="15.75" x14ac:dyDescent="0.25">
      <c r="D111" s="30"/>
      <c r="M111" s="6"/>
      <c r="N111" s="6"/>
    </row>
    <row r="112" spans="1:14" s="4" customFormat="1" ht="15.75" x14ac:dyDescent="0.25">
      <c r="D112" s="30"/>
      <c r="M112" s="6"/>
      <c r="N112" s="6"/>
    </row>
  </sheetData>
  <mergeCells count="7">
    <mergeCell ref="A2:K2"/>
    <mergeCell ref="A6:D6"/>
    <mergeCell ref="B100:K100"/>
    <mergeCell ref="B102:K102"/>
    <mergeCell ref="B103:K103"/>
    <mergeCell ref="A3:K3"/>
    <mergeCell ref="B101:K101"/>
  </mergeCells>
  <pageMargins left="0.5" right="0.5" top="0.5" bottom="0.5" header="0.3" footer="0.3"/>
  <pageSetup scale="67" fitToHeight="0" orientation="landscape" r:id="rId1"/>
  <rowBreaks count="2" manualBreakCount="2">
    <brk id="46" max="10" man="1"/>
    <brk id="8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4"/>
  <sheetViews>
    <sheetView tabSelected="1" topLeftCell="A2" workbookViewId="0">
      <selection activeCell="A3" sqref="A3:K3"/>
    </sheetView>
  </sheetViews>
  <sheetFormatPr defaultRowHeight="15" x14ac:dyDescent="0.25"/>
  <cols>
    <col min="1" max="1" width="3.140625" customWidth="1"/>
    <col min="2" max="2" width="4.5703125" customWidth="1"/>
    <col min="3" max="3" width="2.140625" customWidth="1"/>
    <col min="4" max="4" width="60.7109375" style="30" customWidth="1"/>
    <col min="5" max="5" width="18.28515625" bestFit="1" customWidth="1"/>
    <col min="6" max="6" width="2.85546875" customWidth="1"/>
    <col min="7" max="7" width="19.140625" bestFit="1" customWidth="1"/>
    <col min="8" max="8" width="2.7109375" customWidth="1"/>
    <col min="9" max="9" width="19.140625" bestFit="1" customWidth="1"/>
    <col min="10" max="10" width="3.140625" customWidth="1"/>
    <col min="11" max="11" width="19.140625" bestFit="1" customWidth="1"/>
    <col min="14" max="14" width="10.140625" customWidth="1"/>
    <col min="15" max="15" width="21.85546875" customWidth="1"/>
    <col min="16" max="16" width="18.140625" bestFit="1" customWidth="1"/>
    <col min="18" max="18" width="18.140625" bestFit="1" customWidth="1"/>
  </cols>
  <sheetData>
    <row r="1" spans="1:16" ht="18.75" hidden="1" customHeight="1" x14ac:dyDescent="0.3">
      <c r="A1" s="67" t="s">
        <v>84</v>
      </c>
      <c r="B1" s="67"/>
      <c r="C1" s="67"/>
      <c r="D1" s="67"/>
      <c r="E1" s="67"/>
      <c r="F1" s="67"/>
      <c r="G1" s="67"/>
      <c r="H1" s="67"/>
      <c r="I1" s="67"/>
      <c r="J1" s="67"/>
      <c r="K1" s="67"/>
    </row>
    <row r="2" spans="1:16" ht="18.75" customHeight="1" x14ac:dyDescent="0.3">
      <c r="A2" s="93" t="s">
        <v>84</v>
      </c>
      <c r="B2" s="93"/>
      <c r="C2" s="93"/>
      <c r="D2" s="93"/>
      <c r="E2" s="93"/>
      <c r="F2" s="93"/>
      <c r="G2" s="93"/>
      <c r="H2" s="93"/>
      <c r="I2" s="93"/>
      <c r="J2" s="93"/>
      <c r="K2" s="93"/>
    </row>
    <row r="3" spans="1:16" s="82" customFormat="1" ht="18.75" x14ac:dyDescent="0.3">
      <c r="A3" s="93" t="s">
        <v>139</v>
      </c>
      <c r="B3" s="93"/>
      <c r="C3" s="93"/>
      <c r="D3" s="93"/>
      <c r="E3" s="93"/>
      <c r="F3" s="93"/>
      <c r="G3" s="93"/>
      <c r="H3" s="93"/>
      <c r="I3" s="93"/>
      <c r="J3" s="93"/>
      <c r="K3" s="93"/>
    </row>
    <row r="4" spans="1:16" s="82" customFormat="1" ht="15.75" x14ac:dyDescent="0.25">
      <c r="A4" s="91" t="s">
        <v>49</v>
      </c>
      <c r="B4" s="91"/>
      <c r="C4" s="91"/>
      <c r="D4" s="91"/>
      <c r="E4" s="91"/>
      <c r="F4" s="91"/>
      <c r="G4" s="91"/>
      <c r="H4" s="91"/>
      <c r="I4" s="91"/>
      <c r="J4" s="91"/>
      <c r="K4" s="91"/>
    </row>
    <row r="5" spans="1:16" x14ac:dyDescent="0.25">
      <c r="A5" s="50"/>
      <c r="B5" s="14"/>
      <c r="K5" s="78">
        <v>41092</v>
      </c>
    </row>
    <row r="7" spans="1:16" ht="15.75" thickBot="1" x14ac:dyDescent="0.3">
      <c r="E7" s="2" t="s">
        <v>2</v>
      </c>
      <c r="F7" s="1"/>
      <c r="G7" s="2" t="s">
        <v>85</v>
      </c>
      <c r="H7" s="1"/>
      <c r="I7" s="2" t="s">
        <v>3</v>
      </c>
      <c r="J7" s="3"/>
      <c r="K7" s="2" t="s">
        <v>4</v>
      </c>
      <c r="M7" s="2" t="s">
        <v>5</v>
      </c>
      <c r="N7" s="2" t="s">
        <v>6</v>
      </c>
      <c r="O7" s="2" t="s">
        <v>50</v>
      </c>
    </row>
    <row r="8" spans="1:16" s="4" customFormat="1" ht="15.75" x14ac:dyDescent="0.25">
      <c r="B8" s="36" t="s">
        <v>68</v>
      </c>
      <c r="C8"/>
      <c r="D8" s="30"/>
    </row>
    <row r="9" spans="1:16" s="4" customFormat="1" ht="15.75" x14ac:dyDescent="0.25">
      <c r="A9"/>
      <c r="C9" s="36" t="s">
        <v>0</v>
      </c>
      <c r="D9" s="30"/>
    </row>
    <row r="10" spans="1:16" s="4" customFormat="1" ht="15.75" x14ac:dyDescent="0.25">
      <c r="D10" s="21" t="s">
        <v>10</v>
      </c>
      <c r="E10" s="5">
        <v>37476819674</v>
      </c>
      <c r="F10" s="5"/>
      <c r="G10" s="5">
        <v>37798000000</v>
      </c>
      <c r="H10" s="5"/>
      <c r="I10" s="5">
        <f>SUM(E10:G10)</f>
        <v>75274819674</v>
      </c>
      <c r="J10" s="5"/>
      <c r="K10" s="5">
        <f>+I10/2</f>
        <v>37637409837</v>
      </c>
      <c r="L10" s="5"/>
      <c r="M10" s="6" t="s">
        <v>7</v>
      </c>
      <c r="N10" s="6" t="s">
        <v>9</v>
      </c>
      <c r="O10" s="4" t="s">
        <v>8</v>
      </c>
    </row>
    <row r="11" spans="1:16" s="4" customFormat="1" ht="15.75" x14ac:dyDescent="0.25">
      <c r="D11" s="55" t="s">
        <v>111</v>
      </c>
      <c r="E11" s="5"/>
      <c r="F11" s="5"/>
      <c r="G11" s="5"/>
      <c r="H11" s="5"/>
      <c r="I11" s="5"/>
      <c r="J11" s="5"/>
      <c r="K11" s="5"/>
      <c r="L11" s="5"/>
      <c r="M11" s="6"/>
      <c r="N11" s="6"/>
    </row>
    <row r="12" spans="1:16" s="4" customFormat="1" ht="15.75" x14ac:dyDescent="0.25">
      <c r="D12" s="17" t="s">
        <v>112</v>
      </c>
      <c r="E12" s="14">
        <v>21751779050</v>
      </c>
      <c r="F12" s="14"/>
      <c r="G12" s="14">
        <v>21935691598</v>
      </c>
      <c r="H12" s="14"/>
      <c r="I12" s="14">
        <f t="shared" ref="I12:I22" si="0">SUM(E12:G12)</f>
        <v>43687470648</v>
      </c>
      <c r="J12" s="14"/>
      <c r="K12" s="14">
        <f t="shared" ref="K12:K22" si="1">+I12/2</f>
        <v>21843735324</v>
      </c>
      <c r="L12" s="14"/>
      <c r="M12" s="14"/>
      <c r="N12" s="14"/>
      <c r="O12" s="14"/>
      <c r="P12" s="61"/>
    </row>
    <row r="13" spans="1:16" s="4" customFormat="1" ht="15.75" x14ac:dyDescent="0.25">
      <c r="D13" s="17" t="s">
        <v>113</v>
      </c>
      <c r="E13" s="14">
        <v>10005135419</v>
      </c>
      <c r="F13" s="14"/>
      <c r="G13" s="14">
        <v>10089729416</v>
      </c>
      <c r="H13" s="14"/>
      <c r="I13" s="14">
        <f t="shared" si="0"/>
        <v>20094864835</v>
      </c>
      <c r="J13" s="14"/>
      <c r="K13" s="14">
        <f t="shared" si="1"/>
        <v>10047432417.5</v>
      </c>
      <c r="L13" s="14"/>
      <c r="M13" s="14"/>
      <c r="N13" s="14"/>
      <c r="O13" s="14"/>
    </row>
    <row r="14" spans="1:16" s="4" customFormat="1" ht="15.75" x14ac:dyDescent="0.25">
      <c r="D14" s="17" t="s">
        <v>114</v>
      </c>
      <c r="E14" s="14">
        <v>2390305390</v>
      </c>
      <c r="F14" s="14"/>
      <c r="G14" s="14">
        <v>2410515560</v>
      </c>
      <c r="H14" s="14"/>
      <c r="I14" s="14">
        <f t="shared" si="0"/>
        <v>4800820950</v>
      </c>
      <c r="J14" s="14"/>
      <c r="K14" s="14">
        <f t="shared" si="1"/>
        <v>2400410475</v>
      </c>
      <c r="L14" s="14"/>
      <c r="M14" s="14"/>
      <c r="N14" s="14"/>
      <c r="O14" s="14"/>
    </row>
    <row r="15" spans="1:16" s="4" customFormat="1" ht="15.75" x14ac:dyDescent="0.25">
      <c r="D15" s="30" t="s">
        <v>136</v>
      </c>
      <c r="E15" s="14">
        <v>220000000</v>
      </c>
      <c r="F15" s="14"/>
      <c r="G15" s="14">
        <v>220000000</v>
      </c>
      <c r="H15" s="14"/>
      <c r="I15" s="14">
        <v>220000000</v>
      </c>
      <c r="J15" s="14"/>
      <c r="K15" s="14">
        <v>220000000</v>
      </c>
      <c r="L15" s="14"/>
      <c r="M15" s="14"/>
      <c r="N15" s="14"/>
      <c r="O15" s="14"/>
    </row>
    <row r="16" spans="1:16" s="4" customFormat="1" ht="15.75" x14ac:dyDescent="0.25">
      <c r="D16" s="17" t="s">
        <v>115</v>
      </c>
      <c r="E16" s="14">
        <v>2209172618</v>
      </c>
      <c r="F16" s="14"/>
      <c r="G16" s="14">
        <v>2227860477</v>
      </c>
      <c r="H16" s="14"/>
      <c r="I16" s="14">
        <f t="shared" si="0"/>
        <v>4437033095</v>
      </c>
      <c r="J16" s="14"/>
      <c r="K16" s="14">
        <f t="shared" si="1"/>
        <v>2218516547.5</v>
      </c>
      <c r="L16" s="14"/>
      <c r="M16" s="14"/>
      <c r="N16" s="14"/>
      <c r="O16" s="14"/>
    </row>
    <row r="17" spans="2:18" s="4" customFormat="1" ht="15.75" x14ac:dyDescent="0.25">
      <c r="D17" s="17" t="s">
        <v>116</v>
      </c>
      <c r="E17" s="14">
        <v>311667197</v>
      </c>
      <c r="F17" s="14"/>
      <c r="G17" s="14">
        <v>314302948</v>
      </c>
      <c r="H17" s="14"/>
      <c r="I17" s="14">
        <f t="shared" si="0"/>
        <v>625970145</v>
      </c>
      <c r="J17" s="14"/>
      <c r="K17" s="14">
        <f t="shared" si="1"/>
        <v>312985072.5</v>
      </c>
      <c r="L17" s="14"/>
      <c r="M17" s="14"/>
      <c r="N17" s="14"/>
      <c r="O17" s="14"/>
    </row>
    <row r="18" spans="2:18" s="4" customFormat="1" ht="15.75" x14ac:dyDescent="0.25">
      <c r="D18" s="17" t="s">
        <v>117</v>
      </c>
      <c r="E18" s="14">
        <v>808760000</v>
      </c>
      <c r="F18" s="14"/>
      <c r="G18" s="14">
        <v>819900000</v>
      </c>
      <c r="H18" s="14"/>
      <c r="I18" s="14">
        <f t="shared" si="0"/>
        <v>1628660000</v>
      </c>
      <c r="J18" s="14"/>
      <c r="K18" s="14">
        <f t="shared" si="1"/>
        <v>814330000</v>
      </c>
      <c r="L18" s="14"/>
      <c r="M18" s="14"/>
      <c r="N18" s="14"/>
      <c r="O18" s="14"/>
    </row>
    <row r="19" spans="2:18" s="7" customFormat="1" ht="15.75" x14ac:dyDescent="0.25">
      <c r="D19" s="21" t="s">
        <v>118</v>
      </c>
      <c r="E19" s="8">
        <v>750000000</v>
      </c>
      <c r="F19" s="8"/>
      <c r="G19" s="8">
        <v>1000000000</v>
      </c>
      <c r="H19" s="8"/>
      <c r="I19" s="8">
        <f t="shared" si="0"/>
        <v>1750000000</v>
      </c>
      <c r="J19" s="8"/>
      <c r="K19" s="8">
        <f t="shared" si="1"/>
        <v>875000000</v>
      </c>
      <c r="L19" s="8"/>
      <c r="M19" s="9" t="s">
        <v>7</v>
      </c>
      <c r="N19" s="9" t="s">
        <v>9</v>
      </c>
      <c r="O19" s="7" t="s">
        <v>53</v>
      </c>
      <c r="P19" s="70"/>
      <c r="R19" s="70"/>
    </row>
    <row r="20" spans="2:18" s="4" customFormat="1" ht="15.75" x14ac:dyDescent="0.25">
      <c r="B20" s="7"/>
      <c r="D20" s="21" t="s">
        <v>119</v>
      </c>
      <c r="E20" s="5">
        <v>450000000</v>
      </c>
      <c r="F20" s="5"/>
      <c r="G20" s="5">
        <v>450000000</v>
      </c>
      <c r="H20" s="5"/>
      <c r="I20" s="5">
        <f t="shared" si="0"/>
        <v>900000000</v>
      </c>
      <c r="J20" s="5"/>
      <c r="K20" s="5">
        <f t="shared" si="1"/>
        <v>450000000</v>
      </c>
      <c r="L20" s="5"/>
      <c r="M20" s="6" t="s">
        <v>7</v>
      </c>
      <c r="N20" s="6" t="s">
        <v>9</v>
      </c>
      <c r="O20" s="4" t="s">
        <v>32</v>
      </c>
    </row>
    <row r="21" spans="2:18" s="4" customFormat="1" ht="15.75" x14ac:dyDescent="0.25">
      <c r="B21" s="7"/>
      <c r="D21" s="21" t="s">
        <v>120</v>
      </c>
      <c r="E21" s="5">
        <v>300000000</v>
      </c>
      <c r="F21" s="5"/>
      <c r="G21" s="5">
        <v>300000000</v>
      </c>
      <c r="H21" s="5"/>
      <c r="I21" s="5">
        <f t="shared" si="0"/>
        <v>600000000</v>
      </c>
      <c r="J21" s="5"/>
      <c r="K21" s="5">
        <f t="shared" si="1"/>
        <v>300000000</v>
      </c>
      <c r="L21" s="5"/>
      <c r="M21" s="6" t="s">
        <v>7</v>
      </c>
      <c r="N21" s="6" t="s">
        <v>9</v>
      </c>
      <c r="O21" s="4" t="s">
        <v>32</v>
      </c>
    </row>
    <row r="22" spans="2:18" s="4" customFormat="1" ht="15.75" x14ac:dyDescent="0.25">
      <c r="B22" s="7"/>
      <c r="D22" s="21" t="s">
        <v>121</v>
      </c>
      <c r="E22" s="5">
        <v>250000000</v>
      </c>
      <c r="F22" s="5"/>
      <c r="G22" s="5">
        <v>250000000</v>
      </c>
      <c r="H22" s="5"/>
      <c r="I22" s="5">
        <f t="shared" si="0"/>
        <v>500000000</v>
      </c>
      <c r="J22" s="5"/>
      <c r="K22" s="5">
        <f t="shared" si="1"/>
        <v>250000000</v>
      </c>
      <c r="L22" s="5"/>
      <c r="M22" s="6" t="s">
        <v>7</v>
      </c>
      <c r="N22" s="6" t="s">
        <v>9</v>
      </c>
      <c r="O22" s="4" t="s">
        <v>32</v>
      </c>
    </row>
    <row r="23" spans="2:18" s="4" customFormat="1" ht="15.75" x14ac:dyDescent="0.25">
      <c r="B23" s="7"/>
      <c r="D23" s="21" t="s">
        <v>122</v>
      </c>
      <c r="E23" s="5">
        <v>190000000</v>
      </c>
      <c r="F23" s="5"/>
      <c r="G23" s="5">
        <v>190000000</v>
      </c>
      <c r="H23" s="5"/>
      <c r="I23" s="5">
        <f t="shared" ref="I23:I28" si="2">SUM(E23:G23)</f>
        <v>380000000</v>
      </c>
      <c r="J23" s="5"/>
      <c r="K23" s="5">
        <f t="shared" ref="K23:K30" si="3">+I23/2</f>
        <v>190000000</v>
      </c>
      <c r="L23" s="5"/>
      <c r="M23" s="6" t="s">
        <v>7</v>
      </c>
      <c r="N23" s="6" t="s">
        <v>9</v>
      </c>
      <c r="O23" s="4" t="s">
        <v>8</v>
      </c>
    </row>
    <row r="24" spans="2:18" s="4" customFormat="1" ht="15.75" x14ac:dyDescent="0.25">
      <c r="B24" s="18"/>
      <c r="D24" s="17" t="s">
        <v>123</v>
      </c>
      <c r="E24" s="14">
        <v>150000000</v>
      </c>
      <c r="F24" s="14"/>
      <c r="G24" s="14">
        <v>150000000</v>
      </c>
      <c r="H24" s="14"/>
      <c r="I24" s="14">
        <f t="shared" si="2"/>
        <v>300000000</v>
      </c>
      <c r="J24" s="14"/>
      <c r="K24" s="14">
        <f t="shared" si="3"/>
        <v>150000000</v>
      </c>
      <c r="L24" s="5"/>
      <c r="M24" s="6"/>
      <c r="N24" s="6"/>
    </row>
    <row r="25" spans="2:18" s="4" customFormat="1" ht="15.75" x14ac:dyDescent="0.25">
      <c r="B25" s="18"/>
      <c r="D25" s="17" t="s">
        <v>124</v>
      </c>
      <c r="E25" s="14">
        <v>40000000</v>
      </c>
      <c r="F25" s="14"/>
      <c r="G25" s="14">
        <v>40000000</v>
      </c>
      <c r="H25" s="14"/>
      <c r="I25" s="14">
        <f t="shared" si="2"/>
        <v>80000000</v>
      </c>
      <c r="J25" s="14"/>
      <c r="K25" s="14">
        <f t="shared" si="3"/>
        <v>40000000</v>
      </c>
      <c r="L25" s="5"/>
      <c r="M25" s="6"/>
      <c r="N25" s="6"/>
    </row>
    <row r="26" spans="2:18" s="4" customFormat="1" ht="15.75" x14ac:dyDescent="0.25">
      <c r="D26" s="21" t="s">
        <v>23</v>
      </c>
      <c r="E26" s="5">
        <v>454180326</v>
      </c>
      <c r="F26" s="5"/>
      <c r="G26" s="5">
        <v>440000000</v>
      </c>
      <c r="H26" s="5"/>
      <c r="I26" s="5">
        <f t="shared" si="2"/>
        <v>894180326</v>
      </c>
      <c r="J26" s="5"/>
      <c r="K26" s="5">
        <f t="shared" si="3"/>
        <v>447090163</v>
      </c>
      <c r="L26" s="5"/>
      <c r="M26" s="6" t="s">
        <v>7</v>
      </c>
      <c r="N26" s="6" t="s">
        <v>9</v>
      </c>
      <c r="O26" s="4" t="s">
        <v>8</v>
      </c>
    </row>
    <row r="27" spans="2:18" s="4" customFormat="1" ht="15.75" x14ac:dyDescent="0.25">
      <c r="D27" s="21" t="s">
        <v>125</v>
      </c>
      <c r="E27" s="5">
        <v>100000000</v>
      </c>
      <c r="F27" s="5"/>
      <c r="G27" s="5">
        <v>100000000</v>
      </c>
      <c r="H27" s="5"/>
      <c r="I27" s="5">
        <f t="shared" si="2"/>
        <v>200000000</v>
      </c>
      <c r="J27" s="5"/>
      <c r="K27" s="5">
        <f t="shared" si="3"/>
        <v>100000000</v>
      </c>
      <c r="L27" s="5"/>
      <c r="M27" s="6" t="s">
        <v>7</v>
      </c>
      <c r="N27" s="6" t="s">
        <v>9</v>
      </c>
    </row>
    <row r="28" spans="2:18" s="4" customFormat="1" ht="15.75" x14ac:dyDescent="0.25">
      <c r="B28" s="21"/>
      <c r="D28" s="21" t="s">
        <v>143</v>
      </c>
      <c r="E28" s="5">
        <v>500000000</v>
      </c>
      <c r="F28" s="5"/>
      <c r="G28" s="5">
        <v>0</v>
      </c>
      <c r="H28" s="5"/>
      <c r="I28" s="5">
        <f t="shared" si="2"/>
        <v>500000000</v>
      </c>
      <c r="J28" s="5"/>
      <c r="K28" s="5">
        <f t="shared" si="3"/>
        <v>250000000</v>
      </c>
      <c r="L28" s="5"/>
      <c r="M28" s="6" t="s">
        <v>36</v>
      </c>
      <c r="N28" s="6" t="s">
        <v>37</v>
      </c>
      <c r="O28" s="4" t="s">
        <v>54</v>
      </c>
    </row>
    <row r="29" spans="2:18" s="4" customFormat="1" ht="15.75" x14ac:dyDescent="0.25">
      <c r="B29" s="62"/>
      <c r="D29" s="21" t="s">
        <v>126</v>
      </c>
      <c r="E29" s="5">
        <v>67000000</v>
      </c>
      <c r="F29" s="5"/>
      <c r="G29" s="5">
        <v>67000000</v>
      </c>
      <c r="H29" s="5"/>
      <c r="I29" s="5">
        <f t="shared" ref="I29:I30" si="4">SUM(E29:G29)</f>
        <v>134000000</v>
      </c>
      <c r="J29" s="5"/>
      <c r="K29" s="5">
        <f t="shared" si="3"/>
        <v>67000000</v>
      </c>
      <c r="L29" s="5"/>
      <c r="M29" s="6" t="s">
        <v>7</v>
      </c>
      <c r="N29" s="6" t="s">
        <v>9</v>
      </c>
      <c r="O29" s="4" t="s">
        <v>8</v>
      </c>
    </row>
    <row r="30" spans="2:18" s="7" customFormat="1" ht="15.75" x14ac:dyDescent="0.25">
      <c r="B30" s="34"/>
      <c r="D30" s="72" t="s">
        <v>144</v>
      </c>
      <c r="E30" s="8">
        <v>30000000</v>
      </c>
      <c r="F30" s="8"/>
      <c r="G30" s="8">
        <v>30000000</v>
      </c>
      <c r="H30" s="8"/>
      <c r="I30" s="5">
        <f t="shared" si="4"/>
        <v>60000000</v>
      </c>
      <c r="J30" s="8"/>
      <c r="K30" s="5">
        <f t="shared" si="3"/>
        <v>30000000</v>
      </c>
      <c r="L30" s="8"/>
      <c r="M30" s="6" t="s">
        <v>36</v>
      </c>
      <c r="N30" s="6" t="s">
        <v>37</v>
      </c>
      <c r="O30" s="4" t="s">
        <v>54</v>
      </c>
    </row>
    <row r="31" spans="2:18" s="7" customFormat="1" ht="15.75" x14ac:dyDescent="0.25">
      <c r="B31" s="34"/>
      <c r="D31" s="72"/>
      <c r="E31" s="8"/>
      <c r="F31" s="8"/>
      <c r="G31" s="8"/>
      <c r="H31" s="8"/>
      <c r="I31" s="8"/>
      <c r="J31" s="8"/>
      <c r="K31" s="8"/>
      <c r="L31" s="8"/>
      <c r="M31" s="9"/>
      <c r="N31" s="9"/>
    </row>
    <row r="32" spans="2:18" s="7" customFormat="1" ht="15.75" x14ac:dyDescent="0.25">
      <c r="B32" s="34"/>
      <c r="D32" s="39" t="s">
        <v>76</v>
      </c>
      <c r="E32" s="40">
        <f>SUM(E10,E19,E20,E21,E22,E23,E26,E27,E28,E30,E29)</f>
        <v>40568000000</v>
      </c>
      <c r="F32" s="40"/>
      <c r="G32" s="40">
        <f>SUM(G10,G19,G20,G21,G22,G23,G26,G27,G28,G30,G29)</f>
        <v>40625000000</v>
      </c>
      <c r="H32" s="40"/>
      <c r="I32" s="40">
        <f>SUM(I10,I19,I20,I21,I22,I23,I26,I27,I28,I30,I29)</f>
        <v>81193000000</v>
      </c>
      <c r="J32" s="40"/>
      <c r="K32" s="41">
        <f t="shared" ref="K32" si="5">+I32/2</f>
        <v>40596500000</v>
      </c>
      <c r="L32" s="8"/>
      <c r="M32" s="9"/>
      <c r="N32" s="9"/>
    </row>
    <row r="33" spans="1:15" s="7" customFormat="1" ht="15.75" x14ac:dyDescent="0.25">
      <c r="B33" s="34"/>
      <c r="D33" s="72"/>
      <c r="E33" s="8"/>
      <c r="F33" s="8"/>
      <c r="G33" s="8"/>
      <c r="H33" s="8"/>
      <c r="I33" s="8"/>
      <c r="J33" s="8"/>
      <c r="K33" s="8"/>
      <c r="L33" s="8"/>
      <c r="M33" s="9"/>
      <c r="N33" s="9"/>
    </row>
    <row r="34" spans="1:15" s="7" customFormat="1" ht="18" customHeight="1" x14ac:dyDescent="0.25">
      <c r="B34" s="34"/>
      <c r="D34" s="43" t="s">
        <v>56</v>
      </c>
      <c r="E34" s="79">
        <f>SUMIF($N$10:$N$30,"=CA",E$10:E$30)</f>
        <v>40038000000</v>
      </c>
      <c r="F34" s="8"/>
      <c r="G34" s="79">
        <f>SUMIF($N$10:$N$30,"=CA",G$10:G$30)</f>
        <v>40595000000</v>
      </c>
      <c r="H34" s="8"/>
      <c r="I34" s="5">
        <f t="shared" ref="I34:I35" si="6">SUM(E34:G34)</f>
        <v>80633000000</v>
      </c>
      <c r="J34" s="8"/>
      <c r="K34" s="5">
        <f t="shared" ref="K34:K35" si="7">+I34/2</f>
        <v>40316500000</v>
      </c>
      <c r="L34" s="8"/>
      <c r="M34" s="9"/>
      <c r="N34" s="9"/>
    </row>
    <row r="35" spans="1:15" s="7" customFormat="1" ht="15.75" x14ac:dyDescent="0.25">
      <c r="B35" s="34"/>
      <c r="D35" s="43" t="s">
        <v>65</v>
      </c>
      <c r="E35" s="79">
        <f>SUMIF($N$10:$N$30,"=STA",E$10:E$30)</f>
        <v>530000000</v>
      </c>
      <c r="F35" s="8"/>
      <c r="G35" s="8">
        <f>SUMIF($N$10:$N$30,"=STA",G$10:G$30)</f>
        <v>30000000</v>
      </c>
      <c r="H35" s="8"/>
      <c r="I35" s="5">
        <f t="shared" si="6"/>
        <v>560000000</v>
      </c>
      <c r="J35" s="8"/>
      <c r="K35" s="5">
        <f t="shared" si="7"/>
        <v>280000000</v>
      </c>
      <c r="L35" s="8"/>
      <c r="M35" s="9"/>
      <c r="N35" s="9"/>
    </row>
    <row r="36" spans="1:15" s="7" customFormat="1" ht="15.75" x14ac:dyDescent="0.25">
      <c r="B36" s="34"/>
      <c r="D36" s="43"/>
      <c r="E36" s="8">
        <f>SUM(E34:E35)</f>
        <v>40568000000</v>
      </c>
      <c r="F36" s="8"/>
      <c r="G36" s="8">
        <f>SUM(G34:G35)</f>
        <v>40625000000</v>
      </c>
      <c r="H36" s="8"/>
      <c r="I36" s="8">
        <f>SUM(I34:I35)</f>
        <v>81193000000</v>
      </c>
      <c r="J36" s="8"/>
      <c r="K36" s="8">
        <f>SUM(K34:K35)</f>
        <v>40596500000</v>
      </c>
      <c r="L36" s="8"/>
      <c r="M36" s="9"/>
      <c r="N36" s="9"/>
    </row>
    <row r="37" spans="1:15" s="4" customFormat="1" ht="15.75" x14ac:dyDescent="0.25">
      <c r="D37" s="75"/>
      <c r="E37" s="5"/>
      <c r="F37" s="5"/>
      <c r="G37" s="5"/>
      <c r="H37" s="5"/>
      <c r="I37" s="5"/>
      <c r="J37" s="5"/>
      <c r="K37" s="5"/>
      <c r="L37" s="5"/>
      <c r="M37" s="6"/>
      <c r="N37" s="6"/>
    </row>
    <row r="38" spans="1:15" s="4" customFormat="1" ht="15.75" x14ac:dyDescent="0.25">
      <c r="A38" s="10"/>
      <c r="B38" s="73"/>
      <c r="C38" s="10"/>
      <c r="D38" s="73" t="s">
        <v>57</v>
      </c>
      <c r="E38" s="12">
        <v>39699000000</v>
      </c>
      <c r="F38" s="12"/>
      <c r="G38" s="12">
        <v>40256000000</v>
      </c>
      <c r="H38" s="12"/>
      <c r="I38" s="12">
        <f>SUM(E38:G38)</f>
        <v>79955000000</v>
      </c>
      <c r="J38" s="12"/>
      <c r="K38" s="12">
        <f>+I38/2</f>
        <v>39977500000</v>
      </c>
      <c r="L38" s="12"/>
      <c r="M38" s="66"/>
      <c r="N38" s="66"/>
      <c r="O38" s="10"/>
    </row>
    <row r="39" spans="1:15" s="4" customFormat="1" ht="15.75" x14ac:dyDescent="0.25">
      <c r="A39" s="10"/>
      <c r="B39" s="73"/>
      <c r="C39" s="10"/>
      <c r="D39" s="73"/>
      <c r="E39" s="12"/>
      <c r="F39" s="12"/>
      <c r="G39" s="12"/>
      <c r="H39" s="12"/>
      <c r="I39" s="12"/>
      <c r="J39" s="12"/>
      <c r="K39" s="12"/>
      <c r="L39" s="12"/>
      <c r="M39" s="66"/>
      <c r="N39" s="66"/>
      <c r="O39" s="10"/>
    </row>
    <row r="40" spans="1:15" ht="15.75" x14ac:dyDescent="0.25">
      <c r="A40" s="36"/>
      <c r="B40" s="36" t="s">
        <v>110</v>
      </c>
      <c r="C40" s="4"/>
      <c r="D40" s="4"/>
      <c r="E40" s="76"/>
      <c r="F40" s="76"/>
      <c r="G40" s="76"/>
      <c r="H40" s="76"/>
      <c r="I40" s="76"/>
      <c r="J40" s="76"/>
      <c r="K40" s="76"/>
    </row>
    <row r="41" spans="1:15" s="4" customFormat="1" ht="15.75" x14ac:dyDescent="0.25">
      <c r="D41" s="4" t="s">
        <v>127</v>
      </c>
      <c r="E41" s="5">
        <v>115000000</v>
      </c>
      <c r="F41" s="5"/>
      <c r="G41" s="5">
        <v>115000000</v>
      </c>
      <c r="H41" s="5"/>
      <c r="I41" s="5">
        <f>SUM(E41:G41)</f>
        <v>230000000</v>
      </c>
      <c r="J41" s="5"/>
      <c r="K41" s="5">
        <f>+I41/2</f>
        <v>115000000</v>
      </c>
      <c r="L41" s="5"/>
      <c r="M41" s="6" t="s">
        <v>7</v>
      </c>
      <c r="N41" s="6" t="s">
        <v>9</v>
      </c>
      <c r="O41" s="4" t="s">
        <v>77</v>
      </c>
    </row>
    <row r="42" spans="1:15" s="7" customFormat="1" ht="15.75" x14ac:dyDescent="0.25">
      <c r="B42" s="4"/>
      <c r="D42" s="64" t="s">
        <v>128</v>
      </c>
      <c r="E42" s="8">
        <v>62500000</v>
      </c>
      <c r="F42" s="8"/>
      <c r="G42" s="8">
        <v>62500000</v>
      </c>
      <c r="H42" s="8"/>
      <c r="I42" s="8">
        <f>SUM(E42:G42)</f>
        <v>125000000</v>
      </c>
      <c r="J42" s="8"/>
      <c r="K42" s="8">
        <f>+I42/2</f>
        <v>62500000</v>
      </c>
      <c r="L42" s="8"/>
      <c r="M42" s="9" t="s">
        <v>7</v>
      </c>
      <c r="N42" s="9" t="s">
        <v>9</v>
      </c>
      <c r="O42" s="4" t="s">
        <v>77</v>
      </c>
    </row>
    <row r="43" spans="1:15" s="4" customFormat="1" ht="15.75" x14ac:dyDescent="0.25">
      <c r="D43" s="4" t="s">
        <v>129</v>
      </c>
      <c r="E43" s="5">
        <v>24000000</v>
      </c>
      <c r="F43" s="5"/>
      <c r="G43" s="5">
        <v>24000000</v>
      </c>
      <c r="H43" s="5"/>
      <c r="I43" s="5">
        <f>SUM(E43:G43)</f>
        <v>48000000</v>
      </c>
      <c r="J43" s="5"/>
      <c r="K43" s="5">
        <f>+I43/2</f>
        <v>24000000</v>
      </c>
      <c r="L43" s="5"/>
      <c r="M43" s="6" t="s">
        <v>7</v>
      </c>
      <c r="N43" s="6" t="s">
        <v>9</v>
      </c>
      <c r="O43" s="4" t="s">
        <v>77</v>
      </c>
    </row>
    <row r="44" spans="1:15" s="4" customFormat="1" ht="15.75" x14ac:dyDescent="0.25">
      <c r="D44" s="4" t="s">
        <v>130</v>
      </c>
      <c r="E44" s="5">
        <v>100000000</v>
      </c>
      <c r="F44" s="5"/>
      <c r="G44" s="5">
        <v>100000000</v>
      </c>
      <c r="H44" s="5"/>
      <c r="I44" s="5">
        <f>SUM(E44:G44)</f>
        <v>200000000</v>
      </c>
      <c r="J44" s="5"/>
      <c r="K44" s="5">
        <f>+I44/2</f>
        <v>100000000</v>
      </c>
      <c r="L44" s="5"/>
      <c r="M44" s="6" t="s">
        <v>7</v>
      </c>
      <c r="N44" s="6" t="s">
        <v>9</v>
      </c>
      <c r="O44" s="4" t="s">
        <v>77</v>
      </c>
    </row>
    <row r="45" spans="1:15" s="4" customFormat="1" ht="15.75" x14ac:dyDescent="0.25">
      <c r="D45" s="4" t="s">
        <v>131</v>
      </c>
      <c r="E45" s="5">
        <v>72500000</v>
      </c>
      <c r="F45" s="5"/>
      <c r="G45" s="5">
        <v>72500000</v>
      </c>
      <c r="H45" s="5"/>
      <c r="I45" s="5">
        <f t="shared" ref="I45:I46" si="8">SUM(E45:G45)</f>
        <v>145000000</v>
      </c>
      <c r="J45" s="5"/>
      <c r="K45" s="5">
        <f t="shared" ref="K45:K46" si="9">+I45/2</f>
        <v>72500000</v>
      </c>
      <c r="L45" s="5"/>
      <c r="M45" s="6" t="s">
        <v>7</v>
      </c>
      <c r="N45" s="6" t="s">
        <v>9</v>
      </c>
      <c r="O45" s="4" t="s">
        <v>77</v>
      </c>
    </row>
    <row r="46" spans="1:15" s="4" customFormat="1" ht="15.75" x14ac:dyDescent="0.25">
      <c r="D46" s="4" t="s">
        <v>132</v>
      </c>
      <c r="E46" s="5">
        <v>26000000</v>
      </c>
      <c r="F46" s="5"/>
      <c r="G46" s="5">
        <v>26000000</v>
      </c>
      <c r="H46" s="5"/>
      <c r="I46" s="5">
        <f t="shared" si="8"/>
        <v>52000000</v>
      </c>
      <c r="J46" s="5"/>
      <c r="K46" s="5">
        <f t="shared" si="9"/>
        <v>26000000</v>
      </c>
      <c r="L46" s="5"/>
      <c r="M46" s="6" t="s">
        <v>7</v>
      </c>
      <c r="N46" s="6" t="s">
        <v>9</v>
      </c>
      <c r="O46" s="4" t="s">
        <v>77</v>
      </c>
    </row>
    <row r="47" spans="1:15" s="4" customFormat="1" ht="15.75" x14ac:dyDescent="0.25">
      <c r="E47" s="5"/>
      <c r="F47" s="5"/>
      <c r="G47" s="5"/>
      <c r="H47" s="5"/>
      <c r="I47" s="5"/>
      <c r="J47" s="5"/>
      <c r="K47" s="5"/>
      <c r="L47" s="5"/>
      <c r="M47" s="6"/>
      <c r="N47" s="6"/>
    </row>
    <row r="48" spans="1:15" s="7" customFormat="1" ht="15.75" x14ac:dyDescent="0.25">
      <c r="B48" s="34"/>
      <c r="D48" s="39" t="s">
        <v>75</v>
      </c>
      <c r="E48" s="40">
        <f>+E41+E42+E43+E44+E45+E46</f>
        <v>400000000</v>
      </c>
      <c r="F48" s="40"/>
      <c r="G48" s="40">
        <f>+G41+G42+G43+G44+G45+G46</f>
        <v>400000000</v>
      </c>
      <c r="H48" s="40"/>
      <c r="I48" s="41">
        <f t="shared" ref="I48" si="10">SUM(E48:G48)</f>
        <v>800000000</v>
      </c>
      <c r="J48" s="40"/>
      <c r="K48" s="41">
        <f t="shared" ref="K48" si="11">+I48/2</f>
        <v>400000000</v>
      </c>
      <c r="L48" s="8"/>
      <c r="M48" s="9"/>
      <c r="N48" s="9"/>
    </row>
    <row r="49" spans="2:14" s="7" customFormat="1" ht="15.75" x14ac:dyDescent="0.25">
      <c r="B49" s="34"/>
      <c r="D49" s="72"/>
      <c r="E49" s="8"/>
      <c r="F49" s="8"/>
      <c r="G49" s="8"/>
      <c r="H49" s="8"/>
      <c r="I49" s="8"/>
      <c r="J49" s="8"/>
      <c r="K49" s="8"/>
      <c r="L49" s="8"/>
      <c r="M49" s="9"/>
      <c r="N49" s="9"/>
    </row>
    <row r="50" spans="2:14" s="7" customFormat="1" ht="19.5" customHeight="1" x14ac:dyDescent="0.25">
      <c r="B50" s="34"/>
      <c r="D50" s="43" t="s">
        <v>56</v>
      </c>
      <c r="E50" s="79">
        <f>SUMIF($N$41:$N$46,"=CA",E$41:E$46)</f>
        <v>400000000</v>
      </c>
      <c r="F50" s="8"/>
      <c r="G50" s="79">
        <f>SUMIF($N$41:$N$46,"=CA",G$41:G$46)</f>
        <v>400000000</v>
      </c>
      <c r="H50" s="8"/>
      <c r="I50" s="5">
        <f t="shared" ref="I50:I51" si="12">SUM(E50:G50)</f>
        <v>800000000</v>
      </c>
      <c r="J50" s="8"/>
      <c r="K50" s="5">
        <f t="shared" ref="K50:K51" si="13">+I50/2</f>
        <v>400000000</v>
      </c>
      <c r="L50" s="8"/>
      <c r="M50" s="9"/>
      <c r="N50" s="9"/>
    </row>
    <row r="51" spans="2:14" s="7" customFormat="1" ht="15.75" x14ac:dyDescent="0.25">
      <c r="B51" s="34"/>
      <c r="D51" s="43" t="s">
        <v>83</v>
      </c>
      <c r="E51" s="8">
        <f>SUMIF($N$41:$N$46,"=STA",E$41:E$46)</f>
        <v>0</v>
      </c>
      <c r="F51" s="8"/>
      <c r="G51" s="8">
        <f>SUMIF($N$41:$N$46,"=STA",G$41:G$46)</f>
        <v>0</v>
      </c>
      <c r="H51" s="8"/>
      <c r="I51" s="8">
        <f t="shared" si="12"/>
        <v>0</v>
      </c>
      <c r="J51" s="8"/>
      <c r="K51" s="8">
        <f t="shared" si="13"/>
        <v>0</v>
      </c>
      <c r="L51" s="8"/>
      <c r="M51" s="9"/>
      <c r="N51" s="9"/>
    </row>
    <row r="52" spans="2:14" s="7" customFormat="1" ht="15.75" x14ac:dyDescent="0.25">
      <c r="B52" s="34"/>
      <c r="D52" s="43"/>
      <c r="E52" s="8">
        <f>SUM(E50:E51)</f>
        <v>400000000</v>
      </c>
      <c r="F52" s="8"/>
      <c r="G52" s="8">
        <f>SUM(G50:G51)</f>
        <v>400000000</v>
      </c>
      <c r="H52" s="8"/>
      <c r="I52" s="8">
        <f>SUM(I50:I51)</f>
        <v>800000000</v>
      </c>
      <c r="J52" s="8"/>
      <c r="K52" s="8">
        <f>+I52/2</f>
        <v>400000000</v>
      </c>
      <c r="L52" s="8"/>
      <c r="M52" s="9"/>
      <c r="N52" s="9"/>
    </row>
    <row r="53" spans="2:14" s="7" customFormat="1" ht="15.75" x14ac:dyDescent="0.25">
      <c r="B53" s="34"/>
      <c r="D53" s="43"/>
      <c r="E53" s="27"/>
      <c r="F53" s="27"/>
      <c r="G53" s="27"/>
      <c r="H53" s="27"/>
      <c r="I53" s="27"/>
      <c r="J53" s="27"/>
      <c r="K53" s="27"/>
      <c r="L53" s="8"/>
      <c r="M53" s="9"/>
      <c r="N53" s="9"/>
    </row>
    <row r="54" spans="2:14" s="7" customFormat="1" ht="15.75" x14ac:dyDescent="0.25">
      <c r="B54" s="34"/>
      <c r="D54" s="44" t="s">
        <v>58</v>
      </c>
      <c r="E54" s="27"/>
      <c r="F54" s="27"/>
      <c r="G54" s="27"/>
      <c r="H54" s="27"/>
      <c r="I54" s="27"/>
      <c r="J54" s="27"/>
      <c r="K54" s="27"/>
      <c r="L54" s="8"/>
      <c r="M54" s="9"/>
      <c r="N54" s="9"/>
    </row>
    <row r="55" spans="2:14" s="7" customFormat="1" ht="16.5" thickBot="1" x14ac:dyDescent="0.3">
      <c r="B55" s="34"/>
      <c r="D55" s="72" t="s">
        <v>59</v>
      </c>
      <c r="E55" s="77">
        <f>+E32+E48</f>
        <v>40968000000</v>
      </c>
      <c r="F55" s="27"/>
      <c r="G55" s="77">
        <f>+G32+G48</f>
        <v>41025000000</v>
      </c>
      <c r="H55" s="27"/>
      <c r="I55" s="77">
        <f>+E55+G55</f>
        <v>81993000000</v>
      </c>
      <c r="J55" s="27"/>
      <c r="K55" s="77">
        <f>+I55/2</f>
        <v>40996500000</v>
      </c>
      <c r="L55" s="8"/>
      <c r="M55" s="9"/>
      <c r="N55" s="9"/>
    </row>
    <row r="56" spans="2:14" s="7" customFormat="1" ht="16.5" thickTop="1" x14ac:dyDescent="0.25">
      <c r="B56" s="34"/>
      <c r="D56" s="43"/>
      <c r="E56" s="27"/>
      <c r="F56" s="27"/>
      <c r="G56" s="27"/>
      <c r="H56" s="27"/>
      <c r="I56" s="27"/>
      <c r="J56" s="27"/>
      <c r="K56" s="27"/>
      <c r="L56" s="8"/>
      <c r="M56" s="9"/>
      <c r="N56" s="9"/>
    </row>
    <row r="57" spans="2:14" s="7" customFormat="1" ht="15.75" hidden="1" x14ac:dyDescent="0.25">
      <c r="B57" s="34"/>
      <c r="D57" s="72" t="s">
        <v>60</v>
      </c>
      <c r="E57" s="27"/>
      <c r="F57" s="27"/>
      <c r="G57" s="27"/>
      <c r="H57" s="27"/>
      <c r="I57" s="27"/>
      <c r="J57" s="27"/>
      <c r="K57" s="27"/>
      <c r="L57" s="8"/>
      <c r="M57" s="9"/>
      <c r="N57" s="9"/>
    </row>
    <row r="58" spans="2:14" s="7" customFormat="1" ht="15.75" hidden="1" x14ac:dyDescent="0.25">
      <c r="B58" s="34"/>
      <c r="D58" s="72" t="s">
        <v>61</v>
      </c>
      <c r="E58" s="27"/>
      <c r="F58" s="27"/>
      <c r="G58" s="27"/>
      <c r="H58" s="27"/>
      <c r="I58" s="27"/>
      <c r="J58" s="27"/>
      <c r="K58" s="27"/>
      <c r="L58" s="8"/>
      <c r="M58" s="9"/>
      <c r="N58" s="9"/>
    </row>
    <row r="59" spans="2:14" s="7" customFormat="1" ht="31.5" hidden="1" x14ac:dyDescent="0.25">
      <c r="B59" s="34"/>
      <c r="D59" s="46" t="s">
        <v>62</v>
      </c>
      <c r="E59" s="27">
        <f>+E50+E34</f>
        <v>40438000000</v>
      </c>
      <c r="F59" s="27"/>
      <c r="G59" s="27">
        <f>+G50+G34</f>
        <v>40995000000</v>
      </c>
      <c r="H59" s="27"/>
      <c r="I59" s="27">
        <f t="shared" ref="I59:I62" si="14">+E59+G59</f>
        <v>81433000000</v>
      </c>
      <c r="J59" s="27"/>
      <c r="K59" s="27">
        <f t="shared" ref="K59:K62" si="15">+I59/2</f>
        <v>40716500000</v>
      </c>
      <c r="L59" s="8"/>
      <c r="M59" s="9"/>
      <c r="N59" s="9"/>
    </row>
    <row r="60" spans="2:14" s="7" customFormat="1" ht="15.75" hidden="1" x14ac:dyDescent="0.25">
      <c r="B60" s="34"/>
      <c r="D60" s="47" t="s">
        <v>21</v>
      </c>
      <c r="E60" s="27">
        <v>739000000</v>
      </c>
      <c r="F60" s="27"/>
      <c r="G60" s="27">
        <v>739000000</v>
      </c>
      <c r="H60" s="27"/>
      <c r="I60" s="27">
        <f t="shared" si="14"/>
        <v>1478000000</v>
      </c>
      <c r="J60" s="27"/>
      <c r="K60" s="27">
        <f t="shared" si="15"/>
        <v>739000000</v>
      </c>
      <c r="L60" s="8"/>
      <c r="M60" s="9"/>
      <c r="N60" s="9"/>
    </row>
    <row r="61" spans="2:14" s="7" customFormat="1" ht="15.75" hidden="1" x14ac:dyDescent="0.25">
      <c r="B61" s="34"/>
      <c r="D61" s="47" t="s">
        <v>63</v>
      </c>
      <c r="E61" s="27">
        <f>+E59-E60</f>
        <v>39699000000</v>
      </c>
      <c r="F61" s="27"/>
      <c r="G61" s="27">
        <f>+G59-G60</f>
        <v>40256000000</v>
      </c>
      <c r="H61" s="27"/>
      <c r="I61" s="27">
        <f t="shared" si="14"/>
        <v>79955000000</v>
      </c>
      <c r="J61" s="27"/>
      <c r="K61" s="27">
        <f t="shared" si="15"/>
        <v>39977500000</v>
      </c>
      <c r="L61" s="8"/>
      <c r="M61" s="9"/>
      <c r="N61" s="9"/>
    </row>
    <row r="62" spans="2:14" s="7" customFormat="1" ht="15.75" hidden="1" x14ac:dyDescent="0.25">
      <c r="B62" s="34"/>
      <c r="D62" s="72" t="s">
        <v>65</v>
      </c>
      <c r="E62" s="27">
        <f>+E35+E51</f>
        <v>530000000</v>
      </c>
      <c r="F62" s="27"/>
      <c r="G62" s="27">
        <f>+G35+G51</f>
        <v>30000000</v>
      </c>
      <c r="H62" s="27"/>
      <c r="I62" s="27">
        <f t="shared" si="14"/>
        <v>560000000</v>
      </c>
      <c r="J62" s="27"/>
      <c r="K62" s="27">
        <f t="shared" si="15"/>
        <v>280000000</v>
      </c>
      <c r="L62" s="8"/>
      <c r="M62" s="9"/>
      <c r="N62" s="9"/>
    </row>
    <row r="63" spans="2:14" s="7" customFormat="1" ht="15.75" hidden="1" x14ac:dyDescent="0.25">
      <c r="B63" s="34"/>
      <c r="D63" s="72" t="s">
        <v>59</v>
      </c>
      <c r="E63" s="27">
        <f>+E60+E61+E62</f>
        <v>40968000000</v>
      </c>
      <c r="F63" s="27"/>
      <c r="G63" s="27">
        <f>+G60+G61+G62</f>
        <v>41025000000</v>
      </c>
      <c r="H63" s="27"/>
      <c r="I63" s="27">
        <f>+I60+I61+I62</f>
        <v>81993000000</v>
      </c>
      <c r="J63" s="27"/>
      <c r="K63" s="27">
        <f>+K60+K61+K62</f>
        <v>40996500000</v>
      </c>
      <c r="L63" s="8"/>
      <c r="M63" s="9"/>
      <c r="N63" s="9"/>
    </row>
    <row r="64" spans="2:14" s="4" customFormat="1" ht="15.75" x14ac:dyDescent="0.25">
      <c r="D64" s="30"/>
      <c r="E64" s="5"/>
      <c r="F64" s="5"/>
      <c r="G64" s="5"/>
      <c r="H64" s="5"/>
      <c r="I64" s="5"/>
      <c r="J64" s="5"/>
      <c r="K64" s="5"/>
      <c r="L64" s="5"/>
      <c r="M64" s="6"/>
      <c r="N64" s="6"/>
    </row>
    <row r="65" spans="1:14" s="29" customFormat="1" ht="12.75" x14ac:dyDescent="0.25">
      <c r="A65" s="29" t="s">
        <v>11</v>
      </c>
      <c r="B65" s="29" t="s">
        <v>12</v>
      </c>
      <c r="D65" s="33"/>
      <c r="M65" s="83"/>
      <c r="N65" s="83"/>
    </row>
    <row r="66" spans="1:14" s="29" customFormat="1" ht="12.75" x14ac:dyDescent="0.25">
      <c r="B66" s="29" t="s">
        <v>13</v>
      </c>
      <c r="D66" s="33"/>
      <c r="M66" s="83"/>
      <c r="N66" s="83"/>
    </row>
    <row r="67" spans="1:14" s="29" customFormat="1" ht="12.75" x14ac:dyDescent="0.25">
      <c r="B67" s="29" t="s">
        <v>92</v>
      </c>
      <c r="D67" s="33"/>
      <c r="M67" s="83"/>
      <c r="N67" s="83"/>
    </row>
    <row r="68" spans="1:14" s="29" customFormat="1" ht="12.75" x14ac:dyDescent="0.25">
      <c r="B68" s="29" t="s">
        <v>14</v>
      </c>
      <c r="D68" s="33"/>
      <c r="M68" s="83"/>
      <c r="N68" s="83"/>
    </row>
    <row r="69" spans="1:14" s="29" customFormat="1" ht="12.75" x14ac:dyDescent="0.25">
      <c r="B69" s="29" t="s">
        <v>15</v>
      </c>
      <c r="D69" s="33"/>
      <c r="M69" s="83"/>
      <c r="N69" s="83"/>
    </row>
    <row r="70" spans="1:14" s="29" customFormat="1" ht="12.75" x14ac:dyDescent="0.25">
      <c r="B70" s="29" t="s">
        <v>16</v>
      </c>
      <c r="D70" s="33"/>
      <c r="M70" s="83"/>
      <c r="N70" s="83"/>
    </row>
    <row r="71" spans="1:14" s="29" customFormat="1" ht="12.75" x14ac:dyDescent="0.25">
      <c r="B71" s="29" t="s">
        <v>109</v>
      </c>
      <c r="D71" s="33"/>
      <c r="M71" s="83"/>
      <c r="N71" s="83"/>
    </row>
    <row r="72" spans="1:14" s="29" customFormat="1" ht="43.5" customHeight="1" x14ac:dyDescent="0.25">
      <c r="A72" s="29" t="s">
        <v>24</v>
      </c>
      <c r="B72" s="90" t="s">
        <v>140</v>
      </c>
      <c r="C72" s="90"/>
      <c r="D72" s="90"/>
      <c r="E72" s="90"/>
      <c r="F72" s="90"/>
      <c r="G72" s="90"/>
      <c r="H72" s="90"/>
      <c r="I72" s="90"/>
      <c r="J72" s="90"/>
      <c r="K72" s="90"/>
      <c r="M72" s="83"/>
      <c r="N72" s="83"/>
    </row>
    <row r="73" spans="1:14" s="29" customFormat="1" ht="12.75" x14ac:dyDescent="0.25">
      <c r="A73" s="29" t="s">
        <v>31</v>
      </c>
      <c r="B73" s="90" t="s">
        <v>81</v>
      </c>
      <c r="C73" s="90"/>
      <c r="D73" s="90"/>
      <c r="E73" s="90"/>
      <c r="F73" s="90"/>
      <c r="G73" s="90"/>
      <c r="H73" s="90"/>
      <c r="I73" s="90"/>
      <c r="J73" s="90"/>
      <c r="K73" s="90"/>
      <c r="M73" s="83"/>
      <c r="N73" s="83"/>
    </row>
    <row r="74" spans="1:14" s="85" customFormat="1" ht="96" customHeight="1" x14ac:dyDescent="0.25">
      <c r="A74" s="84" t="s">
        <v>48</v>
      </c>
      <c r="B74" s="92" t="s">
        <v>137</v>
      </c>
      <c r="C74" s="92"/>
      <c r="D74" s="92"/>
      <c r="E74" s="92"/>
      <c r="F74" s="92"/>
      <c r="G74" s="92"/>
      <c r="H74" s="92"/>
      <c r="I74" s="92"/>
      <c r="J74" s="92"/>
      <c r="K74" s="92"/>
      <c r="M74" s="86"/>
      <c r="N74" s="86"/>
    </row>
    <row r="75" spans="1:14" s="29" customFormat="1" ht="12.75" x14ac:dyDescent="0.25">
      <c r="A75" s="29" t="s">
        <v>55</v>
      </c>
      <c r="B75" s="90" t="s">
        <v>102</v>
      </c>
      <c r="C75" s="90"/>
      <c r="D75" s="90"/>
      <c r="E75" s="90"/>
      <c r="F75" s="90"/>
      <c r="G75" s="90"/>
      <c r="H75" s="90"/>
      <c r="I75" s="90"/>
      <c r="J75" s="90"/>
      <c r="K75" s="90"/>
      <c r="M75" s="83"/>
      <c r="N75" s="83"/>
    </row>
    <row r="76" spans="1:14" s="7" customFormat="1" ht="15.75" x14ac:dyDescent="0.25">
      <c r="B76" s="64"/>
      <c r="C76" s="65"/>
      <c r="D76" s="65"/>
      <c r="E76" s="65"/>
      <c r="F76" s="65"/>
      <c r="G76" s="65"/>
      <c r="H76" s="65"/>
      <c r="I76" s="65"/>
      <c r="J76" s="65"/>
      <c r="K76" s="65"/>
      <c r="M76" s="9"/>
      <c r="N76" s="9"/>
    </row>
    <row r="77" spans="1:14" s="4" customFormat="1" ht="15.75" x14ac:dyDescent="0.25">
      <c r="D77" s="30"/>
      <c r="M77" s="6"/>
      <c r="N77" s="6"/>
    </row>
    <row r="78" spans="1:14" s="4" customFormat="1" ht="15.75" x14ac:dyDescent="0.25">
      <c r="D78" s="30"/>
      <c r="M78" s="6"/>
      <c r="N78" s="6"/>
    </row>
    <row r="79" spans="1:14" s="4" customFormat="1" ht="15.75" x14ac:dyDescent="0.25">
      <c r="D79" s="30"/>
      <c r="M79" s="6"/>
      <c r="N79" s="6"/>
    </row>
    <row r="80" spans="1:14" s="4" customFormat="1" ht="15.75" x14ac:dyDescent="0.25">
      <c r="D80" s="30"/>
      <c r="M80" s="6"/>
      <c r="N80" s="6"/>
    </row>
    <row r="81" spans="4:14" s="4" customFormat="1" ht="15.75" x14ac:dyDescent="0.25">
      <c r="D81" s="30"/>
      <c r="M81" s="6"/>
      <c r="N81" s="6"/>
    </row>
    <row r="82" spans="4:14" s="4" customFormat="1" ht="15.75" x14ac:dyDescent="0.25">
      <c r="D82" s="30"/>
      <c r="M82" s="6"/>
      <c r="N82" s="6"/>
    </row>
    <row r="83" spans="4:14" s="4" customFormat="1" ht="15.75" x14ac:dyDescent="0.25">
      <c r="D83" s="30"/>
      <c r="M83" s="6"/>
      <c r="N83" s="6"/>
    </row>
    <row r="84" spans="4:14" s="4" customFormat="1" ht="15.75" x14ac:dyDescent="0.25">
      <c r="D84" s="30"/>
      <c r="M84" s="6"/>
      <c r="N84" s="6"/>
    </row>
  </sheetData>
  <mergeCells count="7">
    <mergeCell ref="B75:K75"/>
    <mergeCell ref="A4:K4"/>
    <mergeCell ref="A2:K2"/>
    <mergeCell ref="A3:K3"/>
    <mergeCell ref="B72:K72"/>
    <mergeCell ref="B73:K73"/>
    <mergeCell ref="B74:K74"/>
  </mergeCells>
  <pageMargins left="0.5" right="0.5" top="0.5" bottom="0.5" header="0.3" footer="0.3"/>
  <pageSetup scale="82" fitToHeight="0"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Detail</vt:lpstr>
      <vt:lpstr>summary</vt:lpstr>
      <vt:lpstr>Detail!Print_Area</vt:lpstr>
      <vt:lpstr>summary!Print_Area</vt:lpstr>
      <vt:lpstr>Detail!Print_Titles</vt:lpstr>
      <vt:lpstr>summary!Print_Titles</vt:lpstr>
    </vt:vector>
  </TitlesOfParts>
  <Company>USDOT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Edwards</dc:creator>
  <cp:lastModifiedBy>Carolyn Edwards</cp:lastModifiedBy>
  <cp:lastPrinted>2012-07-03T18:58:12Z</cp:lastPrinted>
  <dcterms:created xsi:type="dcterms:W3CDTF">2011-10-31T16:41:34Z</dcterms:created>
  <dcterms:modified xsi:type="dcterms:W3CDTF">2012-07-03T18:59:25Z</dcterms:modified>
</cp:coreProperties>
</file>