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ighway Statistics Tables\2017\Final Versions\"/>
    </mc:Choice>
  </mc:AlternateContent>
  <bookViews>
    <workbookView xWindow="0" yWindow="0" windowWidth="17950" windowHeight="7540"/>
  </bookViews>
  <sheets>
    <sheet name="FE-10_2017" sheetId="1" r:id="rId1"/>
  </sheets>
  <externalReferences>
    <externalReference r:id="rId2"/>
  </externalReferences>
  <definedNames>
    <definedName name="_xlnm.Print_Area" localSheetId="0">'FE-10_2017'!$A$1:$J$80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J74" i="1" s="1"/>
  <c r="F73" i="1"/>
  <c r="J73" i="1" s="1"/>
  <c r="F72" i="1"/>
  <c r="J72" i="1" s="1"/>
  <c r="H71" i="1"/>
  <c r="H75" i="1" s="1"/>
  <c r="H76" i="1" s="1"/>
  <c r="H77" i="1" s="1"/>
  <c r="F70" i="1"/>
  <c r="J70" i="1" s="1"/>
  <c r="F69" i="1"/>
  <c r="J69" i="1" s="1"/>
  <c r="F68" i="1"/>
  <c r="J68" i="1" s="1"/>
  <c r="F67" i="1"/>
  <c r="J67" i="1" s="1"/>
  <c r="F66" i="1"/>
  <c r="J64" i="1"/>
  <c r="J62" i="1"/>
  <c r="H59" i="1"/>
  <c r="F58" i="1"/>
  <c r="J58" i="1" s="1"/>
  <c r="J57" i="1"/>
  <c r="F55" i="1"/>
  <c r="J55" i="1" s="1"/>
  <c r="F54" i="1"/>
  <c r="J54" i="1" s="1"/>
  <c r="F53" i="1"/>
  <c r="J52" i="1"/>
  <c r="J50" i="1"/>
  <c r="H50" i="1"/>
  <c r="F49" i="1"/>
  <c r="J49" i="1" s="1"/>
  <c r="F47" i="1"/>
  <c r="J47" i="1" s="1"/>
  <c r="F46" i="1"/>
  <c r="J46" i="1" s="1"/>
  <c r="F45" i="1"/>
  <c r="J45" i="1" s="1"/>
  <c r="F44" i="1"/>
  <c r="F40" i="1"/>
  <c r="H40" i="1" s="1"/>
  <c r="F39" i="1"/>
  <c r="J36" i="1"/>
  <c r="H36" i="1"/>
  <c r="F36" i="1"/>
  <c r="J35" i="1"/>
  <c r="J34" i="1"/>
  <c r="J33" i="1"/>
  <c r="J32" i="1"/>
  <c r="J31" i="1"/>
  <c r="H29" i="1"/>
  <c r="F28" i="1"/>
  <c r="F29" i="1" s="1"/>
  <c r="J29" i="1" s="1"/>
  <c r="J27" i="1"/>
  <c r="F25" i="1"/>
  <c r="J25" i="1" s="1"/>
  <c r="J24" i="1"/>
  <c r="H24" i="1"/>
  <c r="F24" i="1"/>
  <c r="J23" i="1"/>
  <c r="J22" i="1"/>
  <c r="J21" i="1"/>
  <c r="H19" i="1"/>
  <c r="H25" i="1" s="1"/>
  <c r="H37" i="1" s="1"/>
  <c r="F19" i="1"/>
  <c r="J19" i="1" s="1"/>
  <c r="J18" i="1"/>
  <c r="J17" i="1"/>
  <c r="J16" i="1"/>
  <c r="J15" i="1"/>
  <c r="J14" i="1"/>
  <c r="H11" i="1"/>
  <c r="F11" i="1"/>
  <c r="J11" i="1" s="1"/>
  <c r="J10" i="1"/>
  <c r="J9" i="1"/>
  <c r="J8" i="1"/>
  <c r="F48" i="1" l="1"/>
  <c r="F41" i="1"/>
  <c r="J44" i="1"/>
  <c r="F56" i="1"/>
  <c r="J56" i="1" s="1"/>
  <c r="J40" i="1"/>
  <c r="F75" i="1"/>
  <c r="F76" i="1" s="1"/>
  <c r="J48" i="1"/>
  <c r="F59" i="1"/>
  <c r="J59" i="1" s="1"/>
  <c r="J71" i="1"/>
  <c r="J28" i="1"/>
  <c r="F37" i="1"/>
  <c r="J37" i="1" s="1"/>
  <c r="H39" i="1"/>
  <c r="H41" i="1" s="1"/>
  <c r="J53" i="1"/>
  <c r="J66" i="1"/>
  <c r="J41" i="1" l="1"/>
  <c r="J75" i="1"/>
  <c r="J39" i="1"/>
  <c r="F77" i="1"/>
  <c r="J76" i="1"/>
  <c r="J77" i="1" s="1"/>
</calcChain>
</file>

<file path=xl/sharedStrings.xml><?xml version="1.0" encoding="utf-8"?>
<sst xmlns="http://schemas.openxmlformats.org/spreadsheetml/2006/main" count="175" uniqueCount="98">
  <si>
    <t xml:space="preserve">STATUS OF THE FEDERAL HIGHWAY TRUST FUND 1/ </t>
  </si>
  <si>
    <t>OCTOBER 1, 2016 - SEPTEMBER 30, 2017</t>
  </si>
  <si>
    <t>Table FE-10</t>
  </si>
  <si>
    <t>ITEM</t>
  </si>
  <si>
    <t>HIGHWAY</t>
  </si>
  <si>
    <t>MASS TRANSIT</t>
  </si>
  <si>
    <t>TOTAL</t>
  </si>
  <si>
    <t>ACCOUNT</t>
  </si>
  <si>
    <t>ACCOUNT  2/</t>
  </si>
  <si>
    <t xml:space="preserve"> </t>
  </si>
  <si>
    <t xml:space="preserve">I. </t>
  </si>
  <si>
    <t xml:space="preserve">Opening balance:  </t>
  </si>
  <si>
    <t xml:space="preserve">A. </t>
  </si>
  <si>
    <t>Investments - U.S. Treasury special certificates of indebtedness</t>
  </si>
  <si>
    <t>P</t>
  </si>
  <si>
    <t xml:space="preserve">B. </t>
  </si>
  <si>
    <t>Uninvested - held by Bureau of Public Debt</t>
  </si>
  <si>
    <t xml:space="preserve">C. </t>
  </si>
  <si>
    <t>Uninvested - held by program agencies</t>
  </si>
  <si>
    <t xml:space="preserve">D. </t>
  </si>
  <si>
    <t>Total balance</t>
  </si>
  <si>
    <t xml:space="preserve">II. </t>
  </si>
  <si>
    <t>Receipts:</t>
  </si>
  <si>
    <t>Gross excise taxes (transferred General Fund receipts)</t>
  </si>
  <si>
    <t xml:space="preserve">1. </t>
  </si>
  <si>
    <t xml:space="preserve">Gasoline </t>
  </si>
  <si>
    <t xml:space="preserve">2. </t>
  </si>
  <si>
    <t>Diesel and special motor fuels</t>
  </si>
  <si>
    <t xml:space="preserve">3. </t>
  </si>
  <si>
    <t>Tires</t>
  </si>
  <si>
    <t xml:space="preserve">4. </t>
  </si>
  <si>
    <t>Trucks and trailers</t>
  </si>
  <si>
    <t xml:space="preserve">5. </t>
  </si>
  <si>
    <t>Federal use tax</t>
  </si>
  <si>
    <t xml:space="preserve">6. </t>
  </si>
  <si>
    <t>Total excise taxes</t>
  </si>
  <si>
    <t>Transfers to other funds</t>
  </si>
  <si>
    <t>To Land and Water Conservation Fund</t>
  </si>
  <si>
    <t>To Sport Fish Restoration and Boating Trust Fund</t>
  </si>
  <si>
    <t>To Airport and Airway Trust Fund &amp; General Fund (aviation kerosene)</t>
  </si>
  <si>
    <t>Total</t>
  </si>
  <si>
    <t>Net excise taxes</t>
  </si>
  <si>
    <t>Interest income</t>
  </si>
  <si>
    <t>Interest on investments (cash basis) 3/</t>
  </si>
  <si>
    <t>Interest under Cash Management Improvement Act (net)</t>
  </si>
  <si>
    <t xml:space="preserve">E. </t>
  </si>
  <si>
    <t>Other income</t>
  </si>
  <si>
    <t>Motor carrier safety fines and penalties</t>
  </si>
  <si>
    <t>Civil tax penalties related to highway excise taxes</t>
  </si>
  <si>
    <t>Traffic safety fines and penalties</t>
  </si>
  <si>
    <t>Transfer from General Fund per P.L. 114-94</t>
  </si>
  <si>
    <t>Transfer from Leaking Underground Storage Tank Trust Fund 
per P.L. 114-94 (net of sequester)</t>
  </si>
  <si>
    <t xml:space="preserve">F. </t>
  </si>
  <si>
    <t>Total receipts</t>
  </si>
  <si>
    <t xml:space="preserve">III. </t>
  </si>
  <si>
    <t>Transfers between Highway Trust Fund accounts</t>
  </si>
  <si>
    <t>From Highway Account to Mass Transit Account</t>
  </si>
  <si>
    <t>From Mass Transit Account to Highway Account</t>
  </si>
  <si>
    <t xml:space="preserve">IV. </t>
  </si>
  <si>
    <t xml:space="preserve">Expenditures: </t>
  </si>
  <si>
    <t>A.</t>
  </si>
  <si>
    <t>Federal Highway Administration</t>
  </si>
  <si>
    <t>Federal aid to highways</t>
  </si>
  <si>
    <t>Right-of-way revolving fund</t>
  </si>
  <si>
    <t>Appalachian Development Highway System</t>
  </si>
  <si>
    <t>Miscellaneous Highway Trust Funds</t>
  </si>
  <si>
    <t>Federal Motor Carrier Safety Administration</t>
  </si>
  <si>
    <t>Federal Transit Administration</t>
  </si>
  <si>
    <t>National Highway Traffic Safety Administration</t>
  </si>
  <si>
    <t>Highway related safety grants</t>
  </si>
  <si>
    <t>Operations and research</t>
  </si>
  <si>
    <t>Highway traffic safety grants</t>
  </si>
  <si>
    <t>National driver register</t>
  </si>
  <si>
    <t>Federal Railroad Administration</t>
  </si>
  <si>
    <t>Other agencies</t>
  </si>
  <si>
    <t xml:space="preserve">G. </t>
  </si>
  <si>
    <t>Total expenditures</t>
  </si>
  <si>
    <t xml:space="preserve">V. </t>
  </si>
  <si>
    <t xml:space="preserve">Closing Balances in Trust Fund: </t>
  </si>
  <si>
    <t>Investments</t>
  </si>
  <si>
    <t>U. S. Treasury special certificates of indebtedness</t>
  </si>
  <si>
    <t>Undisbursed balances</t>
  </si>
  <si>
    <t xml:space="preserve">a. </t>
  </si>
  <si>
    <t xml:space="preserve">b. </t>
  </si>
  <si>
    <t xml:space="preserve">c. </t>
  </si>
  <si>
    <t>Miscellaneous highway trust funds</t>
  </si>
  <si>
    <t xml:space="preserve">d. </t>
  </si>
  <si>
    <t xml:space="preserve">e. </t>
  </si>
  <si>
    <t xml:space="preserve">f. </t>
  </si>
  <si>
    <t xml:space="preserve">g. </t>
  </si>
  <si>
    <t xml:space="preserve">h. </t>
  </si>
  <si>
    <t xml:space="preserve">i. </t>
  </si>
  <si>
    <t xml:space="preserve">j. </t>
  </si>
  <si>
    <t>Total uninvested balance</t>
  </si>
  <si>
    <t xml:space="preserve">Total balance </t>
  </si>
  <si>
    <t xml:space="preserve">      1/  The Fund was created June 29, 1956, by the enactment of the Highway Revenue Act of 1956. </t>
  </si>
  <si>
    <t xml:space="preserve">      2/  The Mass Transit Account was established April 1, 1983, by the Surface Transportation Assistance Act of 1982.</t>
  </si>
  <si>
    <t xml:space="preserve">      3/  Effective March, 18, 2010, the Highway Trust Fund earns interest on its invested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</si>
</sst>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7"/>
      <name val="P-AVGARD"/>
    </font>
    <font>
      <b/>
      <sz val="12"/>
      <color theme="6" tint="-0.499984740745262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color theme="8" tint="-0.249977111117893"/>
      <name val="Arial"/>
      <family val="2"/>
    </font>
    <font>
      <b/>
      <sz val="10"/>
      <name val="Arial"/>
      <family val="2"/>
    </font>
    <font>
      <sz val="7"/>
      <color theme="8" tint="0.39997558519241921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indexed="10"/>
      <name val="P-AVGARD"/>
    </font>
    <font>
      <sz val="7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5F8EE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2" fillId="0" borderId="0" xfId="0" applyFont="1"/>
    <xf numFmtId="0" fontId="4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2" fillId="0" borderId="0" xfId="0" applyFont="1" applyProtection="1"/>
    <xf numFmtId="0" fontId="7" fillId="0" borderId="0" xfId="0" applyFont="1" applyProtection="1"/>
    <xf numFmtId="14" fontId="2" fillId="0" borderId="0" xfId="0" applyNumberFormat="1" applyFont="1" applyFill="1" applyAlignment="1" applyProtection="1">
      <alignment horizontal="right"/>
    </xf>
    <xf numFmtId="0" fontId="8" fillId="2" borderId="1" xfId="0" applyFont="1" applyFill="1" applyBorder="1" applyAlignment="1" applyProtection="1">
      <alignment horizontal="centerContinuous"/>
    </xf>
    <xf numFmtId="0" fontId="8" fillId="2" borderId="2" xfId="0" applyFont="1" applyFill="1" applyBorder="1" applyAlignment="1" applyProtection="1">
      <alignment horizontal="centerContinuous"/>
    </xf>
    <xf numFmtId="0" fontId="8" fillId="2" borderId="3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Continuous"/>
    </xf>
    <xf numFmtId="0" fontId="8" fillId="2" borderId="1" xfId="0" applyFont="1" applyFill="1" applyBorder="1" applyAlignment="1" applyProtection="1">
      <alignment horizontal="center"/>
    </xf>
    <xf numFmtId="0" fontId="8" fillId="0" borderId="0" xfId="0" applyFont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8" fillId="2" borderId="6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horizontal="centerContinuous"/>
    </xf>
    <xf numFmtId="0" fontId="8" fillId="2" borderId="4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Continuous"/>
    </xf>
    <xf numFmtId="0" fontId="8" fillId="2" borderId="7" xfId="0" applyFont="1" applyFill="1" applyBorder="1" applyAlignment="1" applyProtection="1">
      <alignment horizontal="centerContinuous"/>
    </xf>
    <xf numFmtId="0" fontId="8" fillId="3" borderId="1" xfId="0" applyFont="1" applyFill="1" applyBorder="1" applyAlignment="1" applyProtection="1">
      <alignment horizontal="right"/>
    </xf>
    <xf numFmtId="0" fontId="8" fillId="3" borderId="2" xfId="0" applyFont="1" applyFill="1" applyBorder="1" applyProtection="1"/>
    <xf numFmtId="0" fontId="2" fillId="3" borderId="1" xfId="0" applyFont="1" applyFill="1" applyBorder="1" applyAlignment="1" applyProtection="1">
      <alignment horizontal="centerContinuous"/>
    </xf>
    <xf numFmtId="0" fontId="2" fillId="3" borderId="3" xfId="0" applyFont="1" applyFill="1" applyBorder="1" applyAlignment="1" applyProtection="1">
      <alignment horizontal="centerContinuous"/>
    </xf>
    <xf numFmtId="0" fontId="2" fillId="3" borderId="6" xfId="0" applyFont="1" applyFill="1" applyBorder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Border="1" applyProtection="1"/>
    <xf numFmtId="39" fontId="2" fillId="3" borderId="6" xfId="0" applyNumberFormat="1" applyFont="1" applyFill="1" applyBorder="1" applyProtection="1"/>
    <xf numFmtId="39" fontId="7" fillId="3" borderId="8" xfId="0" applyNumberFormat="1" applyFont="1" applyFill="1" applyBorder="1" applyAlignment="1">
      <alignment horizontal="center"/>
    </xf>
    <xf numFmtId="39" fontId="2" fillId="3" borderId="8" xfId="0" applyNumberFormat="1" applyFont="1" applyFill="1" applyBorder="1" applyAlignment="1" applyProtection="1">
      <alignment horizontal="right"/>
    </xf>
    <xf numFmtId="0" fontId="2" fillId="3" borderId="6" xfId="0" applyFont="1" applyFill="1" applyBorder="1" applyProtection="1"/>
    <xf numFmtId="39" fontId="2" fillId="3" borderId="8" xfId="0" applyNumberFormat="1" applyFont="1" applyFill="1" applyBorder="1" applyAlignment="1" applyProtection="1"/>
    <xf numFmtId="39" fontId="2" fillId="3" borderId="8" xfId="0" applyNumberFormat="1" applyFont="1" applyFill="1" applyBorder="1" applyProtection="1"/>
    <xf numFmtId="0" fontId="2" fillId="3" borderId="4" xfId="0" applyFont="1" applyFill="1" applyBorder="1" applyAlignment="1" applyProtection="1">
      <alignment horizontal="right"/>
    </xf>
    <xf numFmtId="0" fontId="2" fillId="3" borderId="9" xfId="0" applyFont="1" applyFill="1" applyBorder="1" applyAlignment="1" applyProtection="1">
      <alignment horizontal="right"/>
    </xf>
    <xf numFmtId="0" fontId="2" fillId="3" borderId="5" xfId="0" applyFont="1" applyFill="1" applyBorder="1" applyProtection="1"/>
    <xf numFmtId="39" fontId="2" fillId="3" borderId="7" xfId="1" applyNumberFormat="1" applyFont="1" applyFill="1" applyBorder="1" applyProtection="1"/>
    <xf numFmtId="39" fontId="2" fillId="3" borderId="7" xfId="0" applyNumberFormat="1" applyFont="1" applyFill="1" applyBorder="1" applyProtection="1"/>
    <xf numFmtId="0" fontId="8" fillId="3" borderId="6" xfId="0" applyFont="1" applyFill="1" applyBorder="1" applyAlignment="1" applyProtection="1">
      <alignment horizontal="right"/>
    </xf>
    <xf numFmtId="0" fontId="8" fillId="3" borderId="0" xfId="0" applyFont="1" applyFill="1" applyProtection="1"/>
    <xf numFmtId="39" fontId="2" fillId="3" borderId="3" xfId="0" applyNumberFormat="1" applyFont="1" applyFill="1" applyBorder="1" applyProtection="1"/>
    <xf numFmtId="0" fontId="2" fillId="3" borderId="0" xfId="0" applyFont="1" applyFill="1" applyProtection="1"/>
    <xf numFmtId="0" fontId="2" fillId="3" borderId="0" xfId="0" applyFont="1" applyFill="1"/>
    <xf numFmtId="39" fontId="7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 applyProtection="1">
      <alignment horizontal="right"/>
    </xf>
    <xf numFmtId="0" fontId="2" fillId="0" borderId="0" xfId="0" applyFont="1" applyFill="1"/>
    <xf numFmtId="49" fontId="2" fillId="3" borderId="0" xfId="0" applyNumberFormat="1" applyFont="1" applyFill="1" applyAlignment="1">
      <alignment horizontal="right"/>
    </xf>
    <xf numFmtId="49" fontId="2" fillId="3" borderId="0" xfId="0" applyNumberFormat="1" applyFont="1" applyFill="1" applyAlignment="1" applyProtection="1">
      <alignment horizontal="right" vertical="top"/>
    </xf>
    <xf numFmtId="39" fontId="2" fillId="3" borderId="6" xfId="0" applyNumberFormat="1" applyFont="1" applyFill="1" applyBorder="1" applyAlignment="1" applyProtection="1">
      <alignment vertical="top"/>
    </xf>
    <xf numFmtId="39" fontId="7" fillId="3" borderId="8" xfId="0" applyNumberFormat="1" applyFont="1" applyFill="1" applyBorder="1" applyAlignment="1">
      <alignment horizontal="center" vertical="top"/>
    </xf>
    <xf numFmtId="39" fontId="2" fillId="3" borderId="8" xfId="0" applyNumberFormat="1" applyFont="1" applyFill="1" applyBorder="1" applyAlignment="1" applyProtection="1">
      <alignment vertical="top"/>
    </xf>
    <xf numFmtId="0" fontId="2" fillId="3" borderId="5" xfId="0" applyFont="1" applyFill="1" applyBorder="1" applyAlignment="1" applyProtection="1">
      <alignment horizontal="right"/>
    </xf>
    <xf numFmtId="39" fontId="7" fillId="3" borderId="7" xfId="0" applyNumberFormat="1" applyFont="1" applyFill="1" applyBorder="1" applyAlignment="1">
      <alignment horizontal="center"/>
    </xf>
    <xf numFmtId="39" fontId="7" fillId="3" borderId="6" xfId="0" applyNumberFormat="1" applyFont="1" applyFill="1" applyBorder="1" applyAlignment="1">
      <alignment horizontal="center"/>
    </xf>
    <xf numFmtId="39" fontId="2" fillId="3" borderId="1" xfId="0" applyNumberFormat="1" applyFont="1" applyFill="1" applyBorder="1" applyProtection="1"/>
    <xf numFmtId="0" fontId="2" fillId="3" borderId="0" xfId="0" applyFont="1" applyFill="1" applyAlignment="1" applyProtection="1"/>
    <xf numFmtId="0" fontId="2" fillId="3" borderId="4" xfId="0" applyFont="1" applyFill="1" applyBorder="1" applyProtection="1"/>
    <xf numFmtId="0" fontId="2" fillId="3" borderId="6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Continuous"/>
    </xf>
    <xf numFmtId="0" fontId="2" fillId="3" borderId="12" xfId="0" applyFont="1" applyFill="1" applyBorder="1" applyAlignment="1" applyProtection="1">
      <alignment horizontal="centerContinuous"/>
    </xf>
    <xf numFmtId="0" fontId="2" fillId="3" borderId="11" xfId="0" applyFont="1" applyFill="1" applyBorder="1" applyAlignment="1" applyProtection="1">
      <alignment horizontal="centerContinuous"/>
    </xf>
    <xf numFmtId="0" fontId="2" fillId="3" borderId="10" xfId="0" applyFont="1" applyFill="1" applyBorder="1" applyProtection="1"/>
    <xf numFmtId="0" fontId="2" fillId="3" borderId="13" xfId="0" applyFont="1" applyFill="1" applyBorder="1" applyProtection="1"/>
    <xf numFmtId="43" fontId="2" fillId="0" borderId="0" xfId="1" applyFont="1"/>
    <xf numFmtId="0" fontId="10" fillId="0" borderId="0" xfId="0" applyFont="1" applyProtection="1"/>
    <xf numFmtId="39" fontId="2" fillId="0" borderId="0" xfId="0" applyNumberFormat="1" applyFont="1"/>
    <xf numFmtId="0" fontId="11" fillId="0" borderId="0" xfId="0" applyFont="1"/>
    <xf numFmtId="37" fontId="2" fillId="0" borderId="0" xfId="0" applyNumberFormat="1" applyFont="1"/>
    <xf numFmtId="164" fontId="2" fillId="0" borderId="0" xfId="0" applyNumberFormat="1" applyFont="1"/>
    <xf numFmtId="0" fontId="7" fillId="0" borderId="0" xfId="0" applyFont="1" applyAlignment="1" applyProtection="1">
      <alignment horizontal="center"/>
    </xf>
    <xf numFmtId="0" fontId="2" fillId="3" borderId="0" xfId="0" applyFont="1" applyFill="1" applyAlignment="1" applyProtection="1">
      <alignment wrapText="1"/>
    </xf>
    <xf numFmtId="0" fontId="0" fillId="3" borderId="10" xfId="0" applyFill="1" applyBorder="1" applyAlignment="1">
      <alignment wrapText="1"/>
    </xf>
    <xf numFmtId="0" fontId="8" fillId="3" borderId="2" xfId="0" applyFont="1" applyFill="1" applyBorder="1" applyAlignment="1" applyProtection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ghway%20Statistics%20Tables/2017/FE-10%202017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"/>
      <sheetName val="Allocation Accounts"/>
      <sheetName val="Transfers"/>
      <sheetName val="HA Operation"/>
      <sheetName val="Net Receipts"/>
      <sheetName val="Sheet1"/>
      <sheetName val="Net HTF Receipts"/>
      <sheetName val="For FE-9"/>
      <sheetName val="Worksheet"/>
      <sheetName val="FE-10_2017"/>
    </sheetNames>
    <sheetDataSet>
      <sheetData sheetId="0" refreshError="1"/>
      <sheetData sheetId="1">
        <row r="37">
          <cell r="G37">
            <v>43584531592.659996</v>
          </cell>
          <cell r="H37">
            <v>816465376.37000275</v>
          </cell>
        </row>
        <row r="38">
          <cell r="G38">
            <v>0</v>
          </cell>
          <cell r="H38">
            <v>4278779.63</v>
          </cell>
        </row>
        <row r="39">
          <cell r="G39">
            <v>0</v>
          </cell>
          <cell r="H39">
            <v>0</v>
          </cell>
        </row>
        <row r="40">
          <cell r="G40">
            <v>2117.6999999999998</v>
          </cell>
          <cell r="H40">
            <v>92323.08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2254065.7599999998</v>
          </cell>
        </row>
        <row r="44">
          <cell r="G44">
            <v>0</v>
          </cell>
          <cell r="H44">
            <v>0</v>
          </cell>
        </row>
        <row r="45">
          <cell r="G45">
            <v>0</v>
          </cell>
          <cell r="H45">
            <v>302094.56</v>
          </cell>
        </row>
        <row r="46">
          <cell r="G46">
            <v>0</v>
          </cell>
          <cell r="H46">
            <v>0</v>
          </cell>
        </row>
        <row r="47">
          <cell r="G47">
            <v>0</v>
          </cell>
          <cell r="H47">
            <v>11882.14</v>
          </cell>
        </row>
        <row r="48">
          <cell r="G48">
            <v>0</v>
          </cell>
          <cell r="H48">
            <v>0</v>
          </cell>
        </row>
        <row r="49">
          <cell r="G49">
            <v>0</v>
          </cell>
          <cell r="H49">
            <v>0</v>
          </cell>
        </row>
        <row r="50">
          <cell r="G50">
            <v>0</v>
          </cell>
          <cell r="H50">
            <v>0</v>
          </cell>
        </row>
        <row r="51">
          <cell r="G51">
            <v>0</v>
          </cell>
          <cell r="H51">
            <v>3797451.5</v>
          </cell>
        </row>
        <row r="52">
          <cell r="G52">
            <v>10960544.710000001</v>
          </cell>
          <cell r="H52">
            <v>1009032.379999999</v>
          </cell>
        </row>
        <row r="53">
          <cell r="G53">
            <v>0</v>
          </cell>
          <cell r="H53">
            <v>0</v>
          </cell>
        </row>
        <row r="54">
          <cell r="G54">
            <v>0</v>
          </cell>
          <cell r="H54">
            <v>0</v>
          </cell>
        </row>
        <row r="55">
          <cell r="G55">
            <v>3482</v>
          </cell>
          <cell r="H55">
            <v>784377.81</v>
          </cell>
        </row>
        <row r="56">
          <cell r="G56">
            <v>0</v>
          </cell>
          <cell r="H56">
            <v>0</v>
          </cell>
        </row>
        <row r="57">
          <cell r="G57">
            <v>0</v>
          </cell>
          <cell r="H57">
            <v>1000000</v>
          </cell>
        </row>
        <row r="58">
          <cell r="G58">
            <v>0</v>
          </cell>
          <cell r="H58">
            <v>0</v>
          </cell>
        </row>
        <row r="59">
          <cell r="G59">
            <v>0</v>
          </cell>
          <cell r="H59">
            <v>33164</v>
          </cell>
        </row>
        <row r="60">
          <cell r="H60">
            <v>109.55</v>
          </cell>
        </row>
        <row r="61">
          <cell r="G61">
            <v>0</v>
          </cell>
          <cell r="H61">
            <v>0</v>
          </cell>
        </row>
        <row r="62">
          <cell r="G62">
            <v>0</v>
          </cell>
          <cell r="H62">
            <v>1366021.4</v>
          </cell>
        </row>
        <row r="63">
          <cell r="G63">
            <v>0</v>
          </cell>
          <cell r="H63">
            <v>1440.05</v>
          </cell>
        </row>
        <row r="64">
          <cell r="G64">
            <v>182.2</v>
          </cell>
          <cell r="H64">
            <v>5017.8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</row>
        <row r="68">
          <cell r="G68">
            <v>0</v>
          </cell>
          <cell r="H68">
            <v>0</v>
          </cell>
        </row>
        <row r="69">
          <cell r="G69">
            <v>0</v>
          </cell>
          <cell r="H69">
            <v>0.45</v>
          </cell>
        </row>
        <row r="70">
          <cell r="G70">
            <v>-357.71</v>
          </cell>
          <cell r="H70">
            <v>357.71</v>
          </cell>
        </row>
        <row r="71">
          <cell r="G71">
            <v>150257.65</v>
          </cell>
          <cell r="H71">
            <v>7184698.1499999994</v>
          </cell>
        </row>
        <row r="72">
          <cell r="G72">
            <v>0</v>
          </cell>
          <cell r="H72">
            <v>481213</v>
          </cell>
        </row>
        <row r="73">
          <cell r="G73">
            <v>0</v>
          </cell>
          <cell r="H73">
            <v>32446.85</v>
          </cell>
        </row>
        <row r="78">
          <cell r="G78">
            <v>7583906.8399999999</v>
          </cell>
        </row>
        <row r="79">
          <cell r="G79">
            <v>0</v>
          </cell>
        </row>
        <row r="80">
          <cell r="G80">
            <v>277401548.33999997</v>
          </cell>
        </row>
        <row r="81">
          <cell r="G81">
            <v>277137313.69</v>
          </cell>
        </row>
        <row r="82">
          <cell r="H82">
            <v>87625588.290000081</v>
          </cell>
        </row>
        <row r="84">
          <cell r="H84">
            <v>0</v>
          </cell>
        </row>
        <row r="87">
          <cell r="G87">
            <v>678234916.90999997</v>
          </cell>
        </row>
        <row r="88">
          <cell r="G88">
            <v>484850.32</v>
          </cell>
        </row>
        <row r="89">
          <cell r="G89">
            <v>140692408.72999999</v>
          </cell>
        </row>
        <row r="90">
          <cell r="G90">
            <v>0</v>
          </cell>
        </row>
        <row r="91">
          <cell r="G91">
            <v>0</v>
          </cell>
        </row>
        <row r="92">
          <cell r="H92">
            <v>74793620.949999928</v>
          </cell>
        </row>
        <row r="97">
          <cell r="G97">
            <v>0</v>
          </cell>
          <cell r="H97">
            <v>0</v>
          </cell>
        </row>
        <row r="102">
          <cell r="G102">
            <v>109387.74</v>
          </cell>
          <cell r="H102">
            <v>31748.11</v>
          </cell>
        </row>
        <row r="105">
          <cell r="G105">
            <v>9459964525.5799999</v>
          </cell>
        </row>
        <row r="106">
          <cell r="G106">
            <v>-17605308</v>
          </cell>
        </row>
        <row r="107">
          <cell r="H107">
            <v>449563282.70000076</v>
          </cell>
        </row>
      </sheetData>
      <sheetData sheetId="2">
        <row r="15">
          <cell r="C15">
            <v>1174500000</v>
          </cell>
        </row>
        <row r="35">
          <cell r="C35">
            <v>51644385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tabSelected="1" zoomScale="125" zoomScaleNormal="125" workbookViewId="0">
      <selection activeCell="L11" sqref="L11"/>
    </sheetView>
  </sheetViews>
  <sheetFormatPr defaultColWidth="9.75" defaultRowHeight="9"/>
  <cols>
    <col min="1" max="1" width="3.25" style="4" customWidth="1"/>
    <col min="2" max="2" width="4.125" style="4" customWidth="1"/>
    <col min="3" max="4" width="3.875" style="4" customWidth="1"/>
    <col min="5" max="5" width="57" style="4" customWidth="1"/>
    <col min="6" max="6" width="19" style="4" customWidth="1"/>
    <col min="7" max="7" width="5.25" style="4" hidden="1" customWidth="1"/>
    <col min="8" max="8" width="19" style="4" customWidth="1"/>
    <col min="9" max="9" width="5.125" style="4" hidden="1" customWidth="1"/>
    <col min="10" max="10" width="19" style="4" customWidth="1"/>
    <col min="11" max="16384" width="9.75" style="4"/>
  </cols>
  <sheetData>
    <row r="1" spans="1:13" ht="15.5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</row>
    <row r="2" spans="1:13" ht="13">
      <c r="A2" s="5" t="s">
        <v>1</v>
      </c>
      <c r="B2" s="2"/>
      <c r="C2" s="6"/>
      <c r="D2" s="6"/>
      <c r="E2" s="7"/>
      <c r="F2" s="2"/>
      <c r="G2" s="2"/>
      <c r="H2" s="2"/>
      <c r="I2" s="2"/>
      <c r="J2" s="2"/>
    </row>
    <row r="3" spans="1:13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3">
      <c r="A4" s="8" t="s">
        <v>2</v>
      </c>
      <c r="B4" s="8"/>
      <c r="C4" s="8"/>
      <c r="D4" s="8"/>
      <c r="E4" s="9"/>
      <c r="F4" s="8"/>
      <c r="G4" s="8"/>
      <c r="H4" s="8"/>
      <c r="I4" s="8"/>
      <c r="J4" s="10">
        <v>43026</v>
      </c>
    </row>
    <row r="5" spans="1:13" s="16" customFormat="1">
      <c r="A5" s="11" t="s">
        <v>3</v>
      </c>
      <c r="B5" s="12"/>
      <c r="C5" s="12"/>
      <c r="D5" s="12"/>
      <c r="E5" s="12"/>
      <c r="F5" s="13" t="s">
        <v>4</v>
      </c>
      <c r="G5" s="14"/>
      <c r="H5" s="15" t="s">
        <v>5</v>
      </c>
      <c r="I5" s="11"/>
      <c r="J5" s="14" t="s">
        <v>6</v>
      </c>
    </row>
    <row r="6" spans="1:13" s="16" customFormat="1">
      <c r="A6" s="17"/>
      <c r="B6" s="18"/>
      <c r="C6" s="18"/>
      <c r="D6" s="18"/>
      <c r="E6" s="18"/>
      <c r="F6" s="19" t="s">
        <v>7</v>
      </c>
      <c r="G6" s="20"/>
      <c r="H6" s="21" t="s">
        <v>8</v>
      </c>
      <c r="I6" s="22"/>
      <c r="J6" s="23" t="s">
        <v>9</v>
      </c>
    </row>
    <row r="7" spans="1:13">
      <c r="A7" s="24" t="s">
        <v>10</v>
      </c>
      <c r="B7" s="25" t="s">
        <v>11</v>
      </c>
      <c r="C7" s="25"/>
      <c r="D7" s="25"/>
      <c r="E7" s="25"/>
      <c r="F7" s="26"/>
      <c r="G7" s="26"/>
      <c r="H7" s="26"/>
      <c r="I7" s="26"/>
      <c r="J7" s="27"/>
    </row>
    <row r="8" spans="1:13">
      <c r="A8" s="28"/>
      <c r="B8" s="29" t="s">
        <v>12</v>
      </c>
      <c r="C8" s="30" t="s">
        <v>13</v>
      </c>
      <c r="D8" s="30"/>
      <c r="E8" s="30"/>
      <c r="F8" s="31">
        <v>47891924010.199997</v>
      </c>
      <c r="G8" s="32"/>
      <c r="H8" s="31">
        <v>16736898257.780001</v>
      </c>
      <c r="I8" s="32" t="s">
        <v>14</v>
      </c>
      <c r="J8" s="33">
        <f>+F8+H8</f>
        <v>64628822267.979996</v>
      </c>
    </row>
    <row r="9" spans="1:13">
      <c r="A9" s="34"/>
      <c r="B9" s="29" t="s">
        <v>15</v>
      </c>
      <c r="C9" s="30" t="s">
        <v>16</v>
      </c>
      <c r="D9" s="30"/>
      <c r="E9" s="30"/>
      <c r="F9" s="31">
        <v>2184551780.5599999</v>
      </c>
      <c r="G9" s="32"/>
      <c r="H9" s="31">
        <v>326424365.97000003</v>
      </c>
      <c r="I9" s="32" t="s">
        <v>14</v>
      </c>
      <c r="J9" s="35">
        <f>+F9+H9</f>
        <v>2510976146.5299997</v>
      </c>
    </row>
    <row r="10" spans="1:13">
      <c r="A10" s="34"/>
      <c r="B10" s="29" t="s">
        <v>17</v>
      </c>
      <c r="C10" s="30" t="s">
        <v>18</v>
      </c>
      <c r="D10" s="30"/>
      <c r="E10" s="30"/>
      <c r="F10" s="36">
        <v>1358810576.3199999</v>
      </c>
      <c r="G10" s="32"/>
      <c r="H10" s="36">
        <v>719066885.27999997</v>
      </c>
      <c r="I10" s="32" t="s">
        <v>14</v>
      </c>
      <c r="J10" s="35">
        <f>+F10+H10</f>
        <v>2077877461.5999999</v>
      </c>
    </row>
    <row r="11" spans="1:13">
      <c r="A11" s="37"/>
      <c r="B11" s="38" t="s">
        <v>19</v>
      </c>
      <c r="C11" s="39" t="s">
        <v>20</v>
      </c>
      <c r="D11" s="39"/>
      <c r="E11" s="39"/>
      <c r="F11" s="40">
        <f>+F8+F9+F10</f>
        <v>51435286367.079994</v>
      </c>
      <c r="G11" s="32" t="s">
        <v>14</v>
      </c>
      <c r="H11" s="41">
        <f>+H8+H9+H10</f>
        <v>17782389509.029999</v>
      </c>
      <c r="I11" s="32" t="s">
        <v>14</v>
      </c>
      <c r="J11" s="41">
        <f>+F11+H11</f>
        <v>69217675876.109985</v>
      </c>
    </row>
    <row r="12" spans="1:13">
      <c r="A12" s="42" t="s">
        <v>21</v>
      </c>
      <c r="B12" s="43" t="s">
        <v>22</v>
      </c>
      <c r="C12" s="43"/>
      <c r="D12" s="43"/>
      <c r="E12" s="43"/>
      <c r="F12" s="31"/>
      <c r="G12" s="44"/>
      <c r="H12" s="31"/>
      <c r="I12" s="44"/>
      <c r="J12" s="36"/>
      <c r="M12" s="16"/>
    </row>
    <row r="13" spans="1:13">
      <c r="A13" s="34"/>
      <c r="B13" s="29" t="s">
        <v>12</v>
      </c>
      <c r="C13" s="45" t="s">
        <v>23</v>
      </c>
      <c r="D13" s="45"/>
      <c r="E13" s="45"/>
      <c r="F13" s="31"/>
      <c r="G13" s="31"/>
      <c r="H13" s="31"/>
      <c r="I13" s="31"/>
      <c r="J13" s="36"/>
    </row>
    <row r="14" spans="1:13">
      <c r="A14" s="34"/>
      <c r="B14" s="45"/>
      <c r="C14" s="29" t="s">
        <v>24</v>
      </c>
      <c r="D14" s="45" t="s">
        <v>25</v>
      </c>
      <c r="E14" s="46"/>
      <c r="F14" s="36">
        <v>22445873864.82</v>
      </c>
      <c r="G14" s="32"/>
      <c r="H14" s="36">
        <v>4157720092.6700001</v>
      </c>
      <c r="I14" s="32" t="s">
        <v>14</v>
      </c>
      <c r="J14" s="36">
        <f t="shared" ref="J14:J19" si="0">F14+H14</f>
        <v>26603593957.489998</v>
      </c>
    </row>
    <row r="15" spans="1:13">
      <c r="A15" s="34"/>
      <c r="B15" s="45"/>
      <c r="C15" s="29" t="s">
        <v>26</v>
      </c>
      <c r="D15" s="45" t="s">
        <v>27</v>
      </c>
      <c r="E15" s="46"/>
      <c r="F15" s="36">
        <v>9474575189.7099991</v>
      </c>
      <c r="G15" s="32"/>
      <c r="H15" s="36">
        <v>1260960799.4300001</v>
      </c>
      <c r="I15" s="32" t="s">
        <v>14</v>
      </c>
      <c r="J15" s="36">
        <f t="shared" si="0"/>
        <v>10735535989.139999</v>
      </c>
    </row>
    <row r="16" spans="1:13">
      <c r="A16" s="34"/>
      <c r="B16" s="45"/>
      <c r="C16" s="29" t="s">
        <v>28</v>
      </c>
      <c r="D16" s="45" t="s">
        <v>29</v>
      </c>
      <c r="E16" s="46"/>
      <c r="F16" s="36">
        <v>475598847.32999998</v>
      </c>
      <c r="G16" s="32"/>
      <c r="H16" s="36">
        <v>0</v>
      </c>
      <c r="I16" s="47"/>
      <c r="J16" s="36">
        <f t="shared" si="0"/>
        <v>475598847.32999998</v>
      </c>
    </row>
    <row r="17" spans="1:10">
      <c r="A17" s="34"/>
      <c r="B17" s="45"/>
      <c r="C17" s="29" t="s">
        <v>30</v>
      </c>
      <c r="D17" s="45" t="s">
        <v>31</v>
      </c>
      <c r="E17" s="46"/>
      <c r="F17" s="36">
        <v>3117447611.8400002</v>
      </c>
      <c r="G17" s="32"/>
      <c r="H17" s="36">
        <v>0</v>
      </c>
      <c r="I17" s="47"/>
      <c r="J17" s="36">
        <f t="shared" si="0"/>
        <v>3117447611.8400002</v>
      </c>
    </row>
    <row r="18" spans="1:10">
      <c r="A18" s="34"/>
      <c r="B18" s="45"/>
      <c r="C18" s="29" t="s">
        <v>32</v>
      </c>
      <c r="D18" s="45" t="s">
        <v>33</v>
      </c>
      <c r="E18" s="46"/>
      <c r="F18" s="36">
        <v>1206150735.1900001</v>
      </c>
      <c r="G18" s="32"/>
      <c r="H18" s="36">
        <v>0</v>
      </c>
      <c r="I18" s="47"/>
      <c r="J18" s="36">
        <f t="shared" si="0"/>
        <v>1206150735.1900001</v>
      </c>
    </row>
    <row r="19" spans="1:10">
      <c r="A19" s="34"/>
      <c r="B19" s="45"/>
      <c r="C19" s="29" t="s">
        <v>34</v>
      </c>
      <c r="D19" s="45" t="s">
        <v>35</v>
      </c>
      <c r="E19" s="46"/>
      <c r="F19" s="36">
        <f>SUM(F14:F18)</f>
        <v>36719646248.889999</v>
      </c>
      <c r="G19" s="32" t="s">
        <v>14</v>
      </c>
      <c r="H19" s="36">
        <f>SUM(H14:H18)</f>
        <v>5418680892.1000004</v>
      </c>
      <c r="I19" s="32" t="s">
        <v>14</v>
      </c>
      <c r="J19" s="36">
        <f t="shared" si="0"/>
        <v>42138327140.989998</v>
      </c>
    </row>
    <row r="20" spans="1:10">
      <c r="A20" s="34"/>
      <c r="B20" s="29" t="s">
        <v>15</v>
      </c>
      <c r="C20" s="45" t="s">
        <v>36</v>
      </c>
      <c r="D20" s="45"/>
      <c r="E20" s="45"/>
      <c r="F20" s="31"/>
      <c r="G20" s="32"/>
      <c r="H20" s="31"/>
      <c r="I20" s="32"/>
      <c r="J20" s="36"/>
    </row>
    <row r="21" spans="1:10" s="49" customFormat="1">
      <c r="A21" s="34"/>
      <c r="B21" s="45"/>
      <c r="C21" s="48" t="s">
        <v>24</v>
      </c>
      <c r="D21" s="45" t="s">
        <v>37</v>
      </c>
      <c r="E21" s="46"/>
      <c r="F21" s="31">
        <v>842000</v>
      </c>
      <c r="G21" s="32"/>
      <c r="H21" s="31">
        <v>158000</v>
      </c>
      <c r="I21" s="32" t="s">
        <v>14</v>
      </c>
      <c r="J21" s="36">
        <f t="shared" ref="J21:J25" si="1">F21+H21</f>
        <v>1000000</v>
      </c>
    </row>
    <row r="22" spans="1:10" s="49" customFormat="1">
      <c r="A22" s="34"/>
      <c r="B22" s="45"/>
      <c r="C22" s="48" t="s">
        <v>26</v>
      </c>
      <c r="D22" s="45" t="s">
        <v>38</v>
      </c>
      <c r="E22" s="46"/>
      <c r="F22" s="31">
        <v>382904000</v>
      </c>
      <c r="G22" s="32"/>
      <c r="H22" s="31">
        <v>47840000</v>
      </c>
      <c r="I22" s="32" t="s">
        <v>14</v>
      </c>
      <c r="J22" s="36">
        <f t="shared" si="1"/>
        <v>430744000</v>
      </c>
    </row>
    <row r="23" spans="1:10">
      <c r="A23" s="34"/>
      <c r="B23" s="45"/>
      <c r="C23" s="50" t="s">
        <v>28</v>
      </c>
      <c r="D23" s="45" t="s">
        <v>39</v>
      </c>
      <c r="E23" s="46"/>
      <c r="F23" s="31">
        <v>637394825.87</v>
      </c>
      <c r="G23" s="32"/>
      <c r="H23" s="31">
        <v>85030165.599999994</v>
      </c>
      <c r="I23" s="32"/>
      <c r="J23" s="36">
        <f t="shared" si="1"/>
        <v>722424991.47000003</v>
      </c>
    </row>
    <row r="24" spans="1:10">
      <c r="A24" s="34"/>
      <c r="B24" s="45"/>
      <c r="C24" s="50" t="s">
        <v>30</v>
      </c>
      <c r="D24" s="45" t="s">
        <v>40</v>
      </c>
      <c r="E24" s="46"/>
      <c r="F24" s="31">
        <f>SUM(F21:F23)</f>
        <v>1021140825.87</v>
      </c>
      <c r="G24" s="32" t="s">
        <v>14</v>
      </c>
      <c r="H24" s="31">
        <f>SUM(H21:H23)</f>
        <v>133028165.59999999</v>
      </c>
      <c r="I24" s="32" t="s">
        <v>14</v>
      </c>
      <c r="J24" s="36">
        <f t="shared" si="1"/>
        <v>1154168991.47</v>
      </c>
    </row>
    <row r="25" spans="1:10">
      <c r="A25" s="34"/>
      <c r="B25" s="29" t="s">
        <v>17</v>
      </c>
      <c r="C25" s="45" t="s">
        <v>41</v>
      </c>
      <c r="D25" s="45"/>
      <c r="E25" s="45"/>
      <c r="F25" s="31">
        <f>+F19-F24</f>
        <v>35698505423.019997</v>
      </c>
      <c r="G25" s="32" t="s">
        <v>14</v>
      </c>
      <c r="H25" s="31">
        <f>+H19-H24</f>
        <v>5285652726.5</v>
      </c>
      <c r="I25" s="32" t="s">
        <v>14</v>
      </c>
      <c r="J25" s="36">
        <f t="shared" si="1"/>
        <v>40984158149.519997</v>
      </c>
    </row>
    <row r="26" spans="1:10">
      <c r="A26" s="34"/>
      <c r="B26" s="29" t="s">
        <v>19</v>
      </c>
      <c r="C26" s="45" t="s">
        <v>42</v>
      </c>
      <c r="D26" s="45"/>
      <c r="E26" s="45"/>
      <c r="F26" s="31"/>
      <c r="G26" s="32"/>
      <c r="H26" s="31"/>
      <c r="I26" s="32"/>
      <c r="J26" s="36"/>
    </row>
    <row r="27" spans="1:10" s="49" customFormat="1">
      <c r="A27" s="34"/>
      <c r="B27" s="29"/>
      <c r="C27" s="48" t="s">
        <v>24</v>
      </c>
      <c r="D27" s="45" t="s">
        <v>43</v>
      </c>
      <c r="E27" s="45"/>
      <c r="F27" s="31">
        <v>283110521.10000002</v>
      </c>
      <c r="G27" s="32"/>
      <c r="H27" s="31">
        <v>101901859.97</v>
      </c>
      <c r="I27" s="32"/>
      <c r="J27" s="36">
        <f t="shared" ref="J27:J29" si="2">F27+H27</f>
        <v>385012381.07000005</v>
      </c>
    </row>
    <row r="28" spans="1:10">
      <c r="A28" s="34"/>
      <c r="B28" s="29"/>
      <c r="C28" s="48" t="s">
        <v>26</v>
      </c>
      <c r="D28" s="45" t="s">
        <v>44</v>
      </c>
      <c r="E28" s="45"/>
      <c r="F28" s="31">
        <f>208670-2020935</f>
        <v>-1812265</v>
      </c>
      <c r="G28" s="32"/>
      <c r="H28" s="31">
        <v>-1094</v>
      </c>
      <c r="I28" s="32" t="s">
        <v>14</v>
      </c>
      <c r="J28" s="36">
        <f t="shared" si="2"/>
        <v>-1813359</v>
      </c>
    </row>
    <row r="29" spans="1:10">
      <c r="A29" s="34"/>
      <c r="B29" s="29"/>
      <c r="C29" s="48" t="s">
        <v>28</v>
      </c>
      <c r="D29" s="45" t="s">
        <v>40</v>
      </c>
      <c r="E29" s="45"/>
      <c r="F29" s="31">
        <f>+F27+F28</f>
        <v>281298256.10000002</v>
      </c>
      <c r="G29" s="32"/>
      <c r="H29" s="31">
        <f>+H27+H28</f>
        <v>101900765.97</v>
      </c>
      <c r="I29" s="32"/>
      <c r="J29" s="36">
        <f t="shared" si="2"/>
        <v>383199022.07000005</v>
      </c>
    </row>
    <row r="30" spans="1:10">
      <c r="A30" s="34"/>
      <c r="B30" s="29" t="s">
        <v>45</v>
      </c>
      <c r="C30" s="45" t="s">
        <v>46</v>
      </c>
      <c r="D30" s="45"/>
      <c r="E30" s="45"/>
      <c r="F30" s="31"/>
      <c r="G30" s="32"/>
      <c r="H30" s="31"/>
      <c r="I30" s="32"/>
      <c r="J30" s="36"/>
    </row>
    <row r="31" spans="1:10" s="49" customFormat="1">
      <c r="A31" s="34"/>
      <c r="B31" s="45"/>
      <c r="C31" s="29" t="s">
        <v>24</v>
      </c>
      <c r="D31" s="45" t="s">
        <v>47</v>
      </c>
      <c r="E31" s="46"/>
      <c r="F31" s="31">
        <v>23312080.350000001</v>
      </c>
      <c r="G31" s="32"/>
      <c r="H31" s="31">
        <v>0</v>
      </c>
      <c r="I31" s="32" t="s">
        <v>14</v>
      </c>
      <c r="J31" s="36">
        <f t="shared" ref="J31:J37" si="3">F31+H31</f>
        <v>23312080.350000001</v>
      </c>
    </row>
    <row r="32" spans="1:10" s="49" customFormat="1">
      <c r="A32" s="34"/>
      <c r="B32" s="45"/>
      <c r="C32" s="29" t="s">
        <v>26</v>
      </c>
      <c r="D32" s="45" t="s">
        <v>48</v>
      </c>
      <c r="E32" s="46"/>
      <c r="F32" s="31">
        <v>626181</v>
      </c>
      <c r="G32" s="32"/>
      <c r="H32" s="31">
        <v>0</v>
      </c>
      <c r="I32" s="32"/>
      <c r="J32" s="36">
        <f t="shared" si="3"/>
        <v>626181</v>
      </c>
    </row>
    <row r="33" spans="1:10" s="49" customFormat="1">
      <c r="A33" s="34"/>
      <c r="B33" s="45"/>
      <c r="C33" s="48" t="s">
        <v>28</v>
      </c>
      <c r="D33" s="45" t="s">
        <v>49</v>
      </c>
      <c r="E33" s="46"/>
      <c r="F33" s="31">
        <v>11068333.33</v>
      </c>
      <c r="G33" s="32"/>
      <c r="H33" s="31">
        <v>0</v>
      </c>
      <c r="I33" s="32"/>
      <c r="J33" s="36">
        <f t="shared" si="3"/>
        <v>11068333.33</v>
      </c>
    </row>
    <row r="34" spans="1:10" s="49" customFormat="1" hidden="1">
      <c r="A34" s="34"/>
      <c r="B34" s="45"/>
      <c r="C34" s="51" t="s">
        <v>30</v>
      </c>
      <c r="D34" s="45" t="s">
        <v>50</v>
      </c>
      <c r="E34" s="46"/>
      <c r="F34" s="31">
        <v>0</v>
      </c>
      <c r="G34" s="32"/>
      <c r="H34" s="31">
        <v>0</v>
      </c>
      <c r="I34" s="32"/>
      <c r="J34" s="36">
        <f>+F34+H34</f>
        <v>0</v>
      </c>
    </row>
    <row r="35" spans="1:10" s="49" customFormat="1">
      <c r="A35" s="34"/>
      <c r="B35" s="45"/>
      <c r="C35" s="51" t="s">
        <v>30</v>
      </c>
      <c r="D35" s="74" t="s">
        <v>51</v>
      </c>
      <c r="E35" s="75"/>
      <c r="F35" s="52">
        <v>93100000</v>
      </c>
      <c r="G35" s="32"/>
      <c r="H35" s="52">
        <v>0</v>
      </c>
      <c r="I35" s="53"/>
      <c r="J35" s="54">
        <f>+F35+H35</f>
        <v>93100000</v>
      </c>
    </row>
    <row r="36" spans="1:10">
      <c r="A36" s="34"/>
      <c r="B36" s="45"/>
      <c r="C36" s="48" t="s">
        <v>32</v>
      </c>
      <c r="D36" s="45" t="s">
        <v>40</v>
      </c>
      <c r="E36" s="46"/>
      <c r="F36" s="31">
        <f>SUM(F31:F35)</f>
        <v>128106594.68000001</v>
      </c>
      <c r="G36" s="32" t="s">
        <v>14</v>
      </c>
      <c r="H36" s="31">
        <f>SUM(H31:H35)</f>
        <v>0</v>
      </c>
      <c r="I36" s="32" t="s">
        <v>14</v>
      </c>
      <c r="J36" s="36">
        <f t="shared" si="3"/>
        <v>128106594.68000001</v>
      </c>
    </row>
    <row r="37" spans="1:10">
      <c r="A37" s="34"/>
      <c r="B37" s="55" t="s">
        <v>52</v>
      </c>
      <c r="C37" s="39" t="s">
        <v>53</v>
      </c>
      <c r="D37" s="39"/>
      <c r="E37" s="39"/>
      <c r="F37" s="41">
        <f>+F25+F29+F36</f>
        <v>36107910273.799995</v>
      </c>
      <c r="G37" s="56" t="s">
        <v>14</v>
      </c>
      <c r="H37" s="41">
        <f>+H25+H29+H36</f>
        <v>5387553492.4700003</v>
      </c>
      <c r="I37" s="56" t="s">
        <v>14</v>
      </c>
      <c r="J37" s="41">
        <f t="shared" si="3"/>
        <v>41495463766.269997</v>
      </c>
    </row>
    <row r="38" spans="1:10" s="49" customFormat="1">
      <c r="A38" s="24" t="s">
        <v>54</v>
      </c>
      <c r="B38" s="76" t="s">
        <v>55</v>
      </c>
      <c r="C38" s="77"/>
      <c r="D38" s="77"/>
      <c r="E38" s="78"/>
      <c r="F38" s="31"/>
      <c r="G38" s="57"/>
      <c r="H38" s="31"/>
      <c r="I38" s="57"/>
      <c r="J38" s="36"/>
    </row>
    <row r="39" spans="1:10" s="49" customFormat="1">
      <c r="A39" s="34"/>
      <c r="B39" s="29" t="s">
        <v>12</v>
      </c>
      <c r="C39" s="45" t="s">
        <v>56</v>
      </c>
      <c r="D39" s="45"/>
      <c r="E39" s="45"/>
      <c r="F39" s="31">
        <f>-[1]Transfers!C15</f>
        <v>-1174500000</v>
      </c>
      <c r="G39" s="57"/>
      <c r="H39" s="31">
        <f>+F39*-1</f>
        <v>1174500000</v>
      </c>
      <c r="I39" s="57"/>
      <c r="J39" s="36">
        <f>+F39+H39</f>
        <v>0</v>
      </c>
    </row>
    <row r="40" spans="1:10" s="49" customFormat="1">
      <c r="A40" s="34"/>
      <c r="B40" s="29" t="s">
        <v>15</v>
      </c>
      <c r="C40" s="45" t="s">
        <v>57</v>
      </c>
      <c r="D40" s="45"/>
      <c r="E40" s="45"/>
      <c r="F40" s="31">
        <f>+[1]Transfers!C35</f>
        <v>51644385</v>
      </c>
      <c r="G40" s="57"/>
      <c r="H40" s="31">
        <f>-1*F40</f>
        <v>-51644385</v>
      </c>
      <c r="I40" s="57"/>
      <c r="J40" s="36">
        <f>+F40+H40</f>
        <v>0</v>
      </c>
    </row>
    <row r="41" spans="1:10" s="49" customFormat="1">
      <c r="A41" s="34"/>
      <c r="B41" s="29" t="s">
        <v>17</v>
      </c>
      <c r="C41" s="45" t="s">
        <v>40</v>
      </c>
      <c r="D41" s="45"/>
      <c r="E41" s="45"/>
      <c r="F41" s="31">
        <f>+F39+F40</f>
        <v>-1122855615</v>
      </c>
      <c r="G41" s="57"/>
      <c r="H41" s="31">
        <f>+H39+H40</f>
        <v>1122855615</v>
      </c>
      <c r="I41" s="57"/>
      <c r="J41" s="36">
        <f>+F41+H41</f>
        <v>0</v>
      </c>
    </row>
    <row r="42" spans="1:10" s="49" customFormat="1">
      <c r="A42" s="24" t="s">
        <v>58</v>
      </c>
      <c r="B42" s="25" t="s">
        <v>59</v>
      </c>
      <c r="C42" s="25"/>
      <c r="D42" s="25"/>
      <c r="E42" s="25"/>
      <c r="F42" s="58"/>
      <c r="G42" s="58"/>
      <c r="H42" s="58"/>
      <c r="I42" s="58"/>
      <c r="J42" s="44"/>
    </row>
    <row r="43" spans="1:10" s="49" customFormat="1">
      <c r="A43" s="34"/>
      <c r="B43" s="29" t="s">
        <v>60</v>
      </c>
      <c r="C43" s="45" t="s">
        <v>61</v>
      </c>
      <c r="D43" s="45"/>
      <c r="E43" s="45"/>
      <c r="F43" s="31"/>
      <c r="G43" s="31"/>
      <c r="H43" s="31"/>
      <c r="I43" s="31"/>
      <c r="J43" s="36"/>
    </row>
    <row r="44" spans="1:10" s="49" customFormat="1">
      <c r="A44" s="34"/>
      <c r="B44" s="45"/>
      <c r="C44" s="29" t="s">
        <v>24</v>
      </c>
      <c r="D44" s="45" t="s">
        <v>62</v>
      </c>
      <c r="E44" s="46"/>
      <c r="F44" s="36">
        <f>'[1]Allocation Accounts'!G37</f>
        <v>43584531592.659996</v>
      </c>
      <c r="G44" s="32"/>
      <c r="H44" s="31">
        <v>0</v>
      </c>
      <c r="I44" s="31"/>
      <c r="J44" s="36">
        <f t="shared" ref="J44:J50" si="4">F44+H44</f>
        <v>43584531592.659996</v>
      </c>
    </row>
    <row r="45" spans="1:10" s="49" customFormat="1">
      <c r="A45" s="34"/>
      <c r="B45" s="45"/>
      <c r="C45" s="29" t="s">
        <v>26</v>
      </c>
      <c r="D45" s="45" t="s">
        <v>63</v>
      </c>
      <c r="E45" s="46"/>
      <c r="F45" s="36">
        <f>'[1]Allocation Accounts'!G38+'[1]Allocation Accounts'!G39</f>
        <v>0</v>
      </c>
      <c r="G45" s="32"/>
      <c r="H45" s="31">
        <v>0</v>
      </c>
      <c r="I45" s="31"/>
      <c r="J45" s="36">
        <f t="shared" si="4"/>
        <v>0</v>
      </c>
    </row>
    <row r="46" spans="1:10" s="49" customFormat="1">
      <c r="A46" s="34"/>
      <c r="B46" s="45"/>
      <c r="C46" s="29" t="s">
        <v>28</v>
      </c>
      <c r="D46" s="45" t="s">
        <v>64</v>
      </c>
      <c r="E46" s="46"/>
      <c r="F46" s="31">
        <f>+'[1]Allocation Accounts'!G40</f>
        <v>2117.6999999999998</v>
      </c>
      <c r="G46" s="32"/>
      <c r="H46" s="31">
        <v>0</v>
      </c>
      <c r="I46" s="31"/>
      <c r="J46" s="36">
        <f t="shared" si="4"/>
        <v>2117.6999999999998</v>
      </c>
    </row>
    <row r="47" spans="1:10" s="49" customFormat="1">
      <c r="A47" s="34"/>
      <c r="B47" s="45"/>
      <c r="C47" s="29" t="s">
        <v>30</v>
      </c>
      <c r="D47" s="45" t="s">
        <v>65</v>
      </c>
      <c r="E47" s="46"/>
      <c r="F47" s="31">
        <f>SUM('[1]Allocation Accounts'!G42:G73)</f>
        <v>11114108.85</v>
      </c>
      <c r="G47" s="32"/>
      <c r="H47" s="31">
        <v>0</v>
      </c>
      <c r="I47" s="31"/>
      <c r="J47" s="36">
        <f t="shared" si="4"/>
        <v>11114108.85</v>
      </c>
    </row>
    <row r="48" spans="1:10" s="49" customFormat="1">
      <c r="A48" s="34"/>
      <c r="B48" s="45"/>
      <c r="C48" s="48" t="s">
        <v>32</v>
      </c>
      <c r="D48" s="45" t="s">
        <v>40</v>
      </c>
      <c r="E48" s="46"/>
      <c r="F48" s="36">
        <f>SUM(F44:F47)</f>
        <v>43595647819.209991</v>
      </c>
      <c r="G48" s="32"/>
      <c r="H48" s="31">
        <v>0</v>
      </c>
      <c r="I48" s="31"/>
      <c r="J48" s="36">
        <f t="shared" si="4"/>
        <v>43595647819.209991</v>
      </c>
    </row>
    <row r="49" spans="1:10" s="49" customFormat="1">
      <c r="A49" s="34"/>
      <c r="B49" s="29" t="s">
        <v>15</v>
      </c>
      <c r="C49" s="45" t="s">
        <v>66</v>
      </c>
      <c r="D49" s="45"/>
      <c r="E49" s="45"/>
      <c r="F49" s="36">
        <f>SUM('[1]Allocation Accounts'!G78:G81)</f>
        <v>562122768.86999989</v>
      </c>
      <c r="G49" s="32"/>
      <c r="H49" s="31">
        <v>0</v>
      </c>
      <c r="I49" s="31"/>
      <c r="J49" s="36">
        <f t="shared" si="4"/>
        <v>562122768.86999989</v>
      </c>
    </row>
    <row r="50" spans="1:10" s="49" customFormat="1">
      <c r="A50" s="34"/>
      <c r="B50" s="29" t="s">
        <v>17</v>
      </c>
      <c r="C50" s="45" t="s">
        <v>67</v>
      </c>
      <c r="D50" s="45"/>
      <c r="E50" s="45"/>
      <c r="F50" s="31">
        <v>0</v>
      </c>
      <c r="G50" s="32"/>
      <c r="H50" s="31">
        <f>+'[1]Allocation Accounts'!G105+'[1]Allocation Accounts'!G106</f>
        <v>9442359217.5799999</v>
      </c>
      <c r="I50" s="32"/>
      <c r="J50" s="36">
        <f t="shared" si="4"/>
        <v>9442359217.5799999</v>
      </c>
    </row>
    <row r="51" spans="1:10" s="49" customFormat="1">
      <c r="A51" s="34"/>
      <c r="B51" s="29" t="s">
        <v>19</v>
      </c>
      <c r="C51" s="45" t="s">
        <v>68</v>
      </c>
      <c r="D51" s="45"/>
      <c r="E51" s="45"/>
      <c r="F51" s="36"/>
      <c r="G51" s="32"/>
      <c r="H51" s="31"/>
      <c r="I51" s="31"/>
      <c r="J51" s="36"/>
    </row>
    <row r="52" spans="1:10" s="49" customFormat="1">
      <c r="A52" s="34"/>
      <c r="B52" s="45"/>
      <c r="C52" s="48" t="s">
        <v>24</v>
      </c>
      <c r="D52" s="45" t="s">
        <v>69</v>
      </c>
      <c r="E52" s="46"/>
      <c r="F52" s="36">
        <v>0</v>
      </c>
      <c r="G52" s="32"/>
      <c r="H52" s="31">
        <v>0</v>
      </c>
      <c r="I52" s="31"/>
      <c r="J52" s="36">
        <f t="shared" ref="J52:J59" si="5">F52+H52</f>
        <v>0</v>
      </c>
    </row>
    <row r="53" spans="1:10" s="49" customFormat="1">
      <c r="A53" s="34"/>
      <c r="B53" s="45"/>
      <c r="C53" s="29" t="s">
        <v>26</v>
      </c>
      <c r="D53" s="45" t="s">
        <v>70</v>
      </c>
      <c r="E53" s="46"/>
      <c r="F53" s="36">
        <f>SUM('[1]Allocation Accounts'!G89:G90)</f>
        <v>140692408.72999999</v>
      </c>
      <c r="G53" s="32"/>
      <c r="H53" s="31">
        <v>0</v>
      </c>
      <c r="I53" s="31"/>
      <c r="J53" s="36">
        <f t="shared" si="5"/>
        <v>140692408.72999999</v>
      </c>
    </row>
    <row r="54" spans="1:10" s="49" customFormat="1">
      <c r="A54" s="34"/>
      <c r="B54" s="45"/>
      <c r="C54" s="29" t="s">
        <v>28</v>
      </c>
      <c r="D54" s="45" t="s">
        <v>71</v>
      </c>
      <c r="E54" s="46"/>
      <c r="F54" s="36">
        <f>SUM('[1]Allocation Accounts'!G87:G88)</f>
        <v>678719767.23000002</v>
      </c>
      <c r="G54" s="32"/>
      <c r="H54" s="31">
        <v>0</v>
      </c>
      <c r="I54" s="31"/>
      <c r="J54" s="36">
        <f t="shared" si="5"/>
        <v>678719767.23000002</v>
      </c>
    </row>
    <row r="55" spans="1:10" s="49" customFormat="1">
      <c r="A55" s="34"/>
      <c r="B55" s="45"/>
      <c r="C55" s="29" t="s">
        <v>30</v>
      </c>
      <c r="D55" s="45" t="s">
        <v>72</v>
      </c>
      <c r="E55" s="46"/>
      <c r="F55" s="36">
        <f>+'[1]Allocation Accounts'!G91</f>
        <v>0</v>
      </c>
      <c r="G55" s="32"/>
      <c r="H55" s="31">
        <v>0</v>
      </c>
      <c r="I55" s="31"/>
      <c r="J55" s="36">
        <f t="shared" si="5"/>
        <v>0</v>
      </c>
    </row>
    <row r="56" spans="1:10" s="49" customFormat="1">
      <c r="A56" s="34"/>
      <c r="B56" s="45"/>
      <c r="C56" s="48" t="s">
        <v>32</v>
      </c>
      <c r="D56" s="45" t="s">
        <v>40</v>
      </c>
      <c r="E56" s="46"/>
      <c r="F56" s="36">
        <f>SUM(F52:F55)</f>
        <v>819412175.96000004</v>
      </c>
      <c r="G56" s="32"/>
      <c r="H56" s="31">
        <v>0</v>
      </c>
      <c r="I56" s="31"/>
      <c r="J56" s="36">
        <f t="shared" si="5"/>
        <v>819412175.96000004</v>
      </c>
    </row>
    <row r="57" spans="1:10" s="49" customFormat="1">
      <c r="A57" s="34"/>
      <c r="B57" s="29" t="s">
        <v>45</v>
      </c>
      <c r="C57" s="45" t="s">
        <v>73</v>
      </c>
      <c r="D57" s="45"/>
      <c r="E57" s="45"/>
      <c r="F57" s="36"/>
      <c r="G57" s="32"/>
      <c r="H57" s="31">
        <v>0</v>
      </c>
      <c r="I57" s="31"/>
      <c r="J57" s="36">
        <f t="shared" si="5"/>
        <v>0</v>
      </c>
    </row>
    <row r="58" spans="1:10" s="49" customFormat="1">
      <c r="A58" s="34"/>
      <c r="B58" s="29" t="s">
        <v>52</v>
      </c>
      <c r="C58" s="45" t="s">
        <v>74</v>
      </c>
      <c r="D58" s="45"/>
      <c r="E58" s="45"/>
      <c r="F58" s="36">
        <f>'[1]Allocation Accounts'!G97+'[1]Allocation Accounts'!G102</f>
        <v>109387.74</v>
      </c>
      <c r="G58" s="32"/>
      <c r="H58" s="31">
        <v>0</v>
      </c>
      <c r="I58" s="31"/>
      <c r="J58" s="36">
        <f t="shared" si="5"/>
        <v>109387.74</v>
      </c>
    </row>
    <row r="59" spans="1:10" s="49" customFormat="1">
      <c r="A59" s="34"/>
      <c r="B59" s="29" t="s">
        <v>75</v>
      </c>
      <c r="C59" s="45" t="s">
        <v>76</v>
      </c>
      <c r="D59" s="45"/>
      <c r="E59" s="45"/>
      <c r="F59" s="36">
        <f>F48+F49+F50+F56+F57+F58</f>
        <v>44977292151.779991</v>
      </c>
      <c r="G59" s="32"/>
      <c r="H59" s="31">
        <f>H48+H49+H50+H56+H57+H58</f>
        <v>9442359217.5799999</v>
      </c>
      <c r="I59" s="32"/>
      <c r="J59" s="36">
        <f t="shared" si="5"/>
        <v>54419651369.359993</v>
      </c>
    </row>
    <row r="60" spans="1:10" s="49" customFormat="1">
      <c r="A60" s="24" t="s">
        <v>77</v>
      </c>
      <c r="B60" s="25" t="s">
        <v>78</v>
      </c>
      <c r="C60" s="25"/>
      <c r="D60" s="25"/>
      <c r="E60" s="25"/>
      <c r="F60" s="58"/>
      <c r="G60" s="58"/>
      <c r="H60" s="58"/>
      <c r="I60" s="58"/>
      <c r="J60" s="44"/>
    </row>
    <row r="61" spans="1:10" s="49" customFormat="1">
      <c r="A61" s="34"/>
      <c r="B61" s="29" t="s">
        <v>12</v>
      </c>
      <c r="C61" s="45" t="s">
        <v>79</v>
      </c>
      <c r="D61" s="45"/>
      <c r="E61" s="45"/>
      <c r="F61" s="31"/>
      <c r="G61" s="31"/>
      <c r="H61" s="31"/>
      <c r="I61" s="31"/>
      <c r="J61" s="36"/>
    </row>
    <row r="62" spans="1:10" s="49" customFormat="1">
      <c r="A62" s="34"/>
      <c r="B62" s="45"/>
      <c r="C62" s="45" t="s">
        <v>80</v>
      </c>
      <c r="D62" s="45"/>
      <c r="E62" s="45"/>
      <c r="F62" s="31">
        <v>38241116929.129997</v>
      </c>
      <c r="G62" s="32"/>
      <c r="H62" s="31">
        <v>14090634828.16</v>
      </c>
      <c r="I62" s="32"/>
      <c r="J62" s="36">
        <f>F62+H62</f>
        <v>52331751757.289993</v>
      </c>
    </row>
    <row r="63" spans="1:10" s="49" customFormat="1">
      <c r="A63" s="34"/>
      <c r="B63" s="29" t="s">
        <v>15</v>
      </c>
      <c r="C63" s="45" t="s">
        <v>81</v>
      </c>
      <c r="D63" s="45"/>
      <c r="E63" s="45"/>
      <c r="F63" s="31"/>
      <c r="G63" s="31"/>
      <c r="H63" s="31"/>
      <c r="I63" s="31"/>
      <c r="J63" s="36"/>
    </row>
    <row r="64" spans="1:10" s="49" customFormat="1">
      <c r="A64" s="34"/>
      <c r="B64" s="45"/>
      <c r="C64" s="29" t="s">
        <v>24</v>
      </c>
      <c r="D64" s="45" t="s">
        <v>16</v>
      </c>
      <c r="E64" s="46"/>
      <c r="F64" s="31">
        <v>2200381135.4299998</v>
      </c>
      <c r="G64" s="32"/>
      <c r="H64" s="31">
        <v>310241288.06</v>
      </c>
      <c r="I64" s="32"/>
      <c r="J64" s="36">
        <f>F64+H64</f>
        <v>2510622423.4899998</v>
      </c>
    </row>
    <row r="65" spans="1:10" s="49" customFormat="1">
      <c r="A65" s="34"/>
      <c r="B65" s="45"/>
      <c r="C65" s="29" t="s">
        <v>26</v>
      </c>
      <c r="D65" s="45" t="s">
        <v>18</v>
      </c>
      <c r="E65" s="46"/>
      <c r="F65" s="31"/>
      <c r="G65" s="31"/>
      <c r="H65" s="31"/>
      <c r="I65" s="31"/>
      <c r="J65" s="36"/>
    </row>
    <row r="66" spans="1:10" s="49" customFormat="1">
      <c r="A66" s="34"/>
      <c r="B66" s="45"/>
      <c r="C66" s="29"/>
      <c r="D66" s="29" t="s">
        <v>82</v>
      </c>
      <c r="E66" s="45" t="s">
        <v>62</v>
      </c>
      <c r="F66" s="31">
        <f>'[1]Allocation Accounts'!H37</f>
        <v>816465376.37000275</v>
      </c>
      <c r="G66" s="32"/>
      <c r="H66" s="31">
        <v>0</v>
      </c>
      <c r="I66" s="31"/>
      <c r="J66" s="36">
        <f t="shared" ref="J66:J76" si="6">F66+H66</f>
        <v>816465376.37000275</v>
      </c>
    </row>
    <row r="67" spans="1:10" s="49" customFormat="1">
      <c r="A67" s="34"/>
      <c r="B67" s="45"/>
      <c r="C67" s="29"/>
      <c r="D67" s="29" t="s">
        <v>83</v>
      </c>
      <c r="E67" s="45" t="s">
        <v>63</v>
      </c>
      <c r="F67" s="36">
        <f>'[1]Allocation Accounts'!H38+'[1]Allocation Accounts'!H39</f>
        <v>4278779.63</v>
      </c>
      <c r="G67" s="32"/>
      <c r="H67" s="31">
        <v>0</v>
      </c>
      <c r="I67" s="31"/>
      <c r="J67" s="36">
        <f t="shared" si="6"/>
        <v>4278779.63</v>
      </c>
    </row>
    <row r="68" spans="1:10" s="49" customFormat="1">
      <c r="A68" s="34"/>
      <c r="B68" s="45"/>
      <c r="C68" s="29"/>
      <c r="D68" s="29" t="s">
        <v>84</v>
      </c>
      <c r="E68" s="45" t="s">
        <v>85</v>
      </c>
      <c r="F68" s="36">
        <f>SUM('[1]Allocation Accounts'!H42:H73)</f>
        <v>18263373.110000003</v>
      </c>
      <c r="G68" s="32"/>
      <c r="H68" s="31">
        <v>0</v>
      </c>
      <c r="I68" s="31"/>
      <c r="J68" s="36">
        <f t="shared" si="6"/>
        <v>18263373.110000003</v>
      </c>
    </row>
    <row r="69" spans="1:10" s="49" customFormat="1">
      <c r="A69" s="34"/>
      <c r="B69" s="45"/>
      <c r="C69" s="29"/>
      <c r="D69" s="29" t="s">
        <v>86</v>
      </c>
      <c r="E69" s="45" t="s">
        <v>64</v>
      </c>
      <c r="F69" s="31">
        <f>+'[1]Allocation Accounts'!H40</f>
        <v>92323.08</v>
      </c>
      <c r="G69" s="32"/>
      <c r="H69" s="31">
        <v>0</v>
      </c>
      <c r="I69" s="31"/>
      <c r="J69" s="36">
        <f t="shared" si="6"/>
        <v>92323.08</v>
      </c>
    </row>
    <row r="70" spans="1:10" s="49" customFormat="1">
      <c r="A70" s="34"/>
      <c r="B70" s="45"/>
      <c r="C70" s="29"/>
      <c r="D70" s="29" t="s">
        <v>87</v>
      </c>
      <c r="E70" s="45" t="s">
        <v>66</v>
      </c>
      <c r="F70" s="31">
        <f>+'[1]Allocation Accounts'!H82</f>
        <v>87625588.290000081</v>
      </c>
      <c r="G70" s="32"/>
      <c r="H70" s="31">
        <v>0</v>
      </c>
      <c r="I70" s="31"/>
      <c r="J70" s="36">
        <f t="shared" si="6"/>
        <v>87625588.290000081</v>
      </c>
    </row>
    <row r="71" spans="1:10" s="49" customFormat="1">
      <c r="A71" s="34"/>
      <c r="B71" s="45"/>
      <c r="C71" s="29"/>
      <c r="D71" s="29" t="s">
        <v>88</v>
      </c>
      <c r="E71" s="45" t="s">
        <v>67</v>
      </c>
      <c r="F71" s="36">
        <v>0</v>
      </c>
      <c r="G71" s="32"/>
      <c r="H71" s="31">
        <f>'[1]Allocation Accounts'!H107</f>
        <v>449563282.70000076</v>
      </c>
      <c r="I71" s="32"/>
      <c r="J71" s="36">
        <f t="shared" si="6"/>
        <v>449563282.70000076</v>
      </c>
    </row>
    <row r="72" spans="1:10" s="49" customFormat="1">
      <c r="A72" s="34"/>
      <c r="B72" s="45"/>
      <c r="C72" s="29"/>
      <c r="D72" s="29" t="s">
        <v>89</v>
      </c>
      <c r="E72" s="45" t="s">
        <v>68</v>
      </c>
      <c r="F72" s="36">
        <f>'[1]Allocation Accounts'!H92</f>
        <v>74793620.949999928</v>
      </c>
      <c r="G72" s="32"/>
      <c r="H72" s="31">
        <v>0</v>
      </c>
      <c r="I72" s="31"/>
      <c r="J72" s="36">
        <f t="shared" si="6"/>
        <v>74793620.949999928</v>
      </c>
    </row>
    <row r="73" spans="1:10" s="49" customFormat="1">
      <c r="A73" s="34"/>
      <c r="B73" s="45"/>
      <c r="C73" s="29"/>
      <c r="D73" s="29" t="s">
        <v>90</v>
      </c>
      <c r="E73" s="45" t="s">
        <v>73</v>
      </c>
      <c r="F73" s="31">
        <f>'[1]Allocation Accounts'!H84</f>
        <v>0</v>
      </c>
      <c r="G73" s="32"/>
      <c r="H73" s="31">
        <v>0</v>
      </c>
      <c r="I73" s="31"/>
      <c r="J73" s="36">
        <f t="shared" si="6"/>
        <v>0</v>
      </c>
    </row>
    <row r="74" spans="1:10" s="49" customFormat="1">
      <c r="A74" s="34"/>
      <c r="B74" s="45"/>
      <c r="C74" s="29"/>
      <c r="D74" s="29" t="s">
        <v>91</v>
      </c>
      <c r="E74" s="45" t="s">
        <v>74</v>
      </c>
      <c r="F74" s="36">
        <f>'[1]Allocation Accounts'!H97+'[1]Allocation Accounts'!H102</f>
        <v>31748.11</v>
      </c>
      <c r="G74" s="32"/>
      <c r="H74" s="31">
        <v>0</v>
      </c>
      <c r="I74" s="31"/>
      <c r="J74" s="36">
        <f t="shared" si="6"/>
        <v>31748.11</v>
      </c>
    </row>
    <row r="75" spans="1:10" s="49" customFormat="1">
      <c r="A75" s="34"/>
      <c r="B75" s="45"/>
      <c r="C75" s="29"/>
      <c r="D75" s="29" t="s">
        <v>92</v>
      </c>
      <c r="E75" s="45" t="s">
        <v>40</v>
      </c>
      <c r="F75" s="36">
        <f>SUM(F66:F74)</f>
        <v>1001550809.5400028</v>
      </c>
      <c r="G75" s="32"/>
      <c r="H75" s="31">
        <f>SUM(H66:H74)</f>
        <v>449563282.70000076</v>
      </c>
      <c r="I75" s="32"/>
      <c r="J75" s="36">
        <f t="shared" si="6"/>
        <v>1451114092.2400036</v>
      </c>
    </row>
    <row r="76" spans="1:10" s="49" customFormat="1">
      <c r="A76" s="34"/>
      <c r="B76" s="45"/>
      <c r="C76" s="48" t="s">
        <v>28</v>
      </c>
      <c r="D76" s="59" t="s">
        <v>93</v>
      </c>
      <c r="E76" s="45"/>
      <c r="F76" s="36">
        <f>+F64+F75</f>
        <v>3201931944.9700027</v>
      </c>
      <c r="G76" s="32"/>
      <c r="H76" s="31">
        <f>+H64+H75</f>
        <v>759804570.76000071</v>
      </c>
      <c r="I76" s="32"/>
      <c r="J76" s="36">
        <f t="shared" si="6"/>
        <v>3961736515.7300034</v>
      </c>
    </row>
    <row r="77" spans="1:10" s="49" customFormat="1">
      <c r="A77" s="60"/>
      <c r="B77" s="55" t="s">
        <v>17</v>
      </c>
      <c r="C77" s="39" t="s">
        <v>94</v>
      </c>
      <c r="D77" s="39"/>
      <c r="E77" s="39"/>
      <c r="F77" s="41">
        <f>+F62+F76</f>
        <v>41443048874.099998</v>
      </c>
      <c r="G77" s="32"/>
      <c r="H77" s="41">
        <f>+H62+H76</f>
        <v>14850439398.92</v>
      </c>
      <c r="I77" s="32"/>
      <c r="J77" s="41">
        <f>+J62+J76</f>
        <v>56293488273.019997</v>
      </c>
    </row>
    <row r="78" spans="1:10">
      <c r="A78" s="61" t="s">
        <v>95</v>
      </c>
      <c r="B78" s="62"/>
      <c r="C78" s="62"/>
      <c r="D78" s="62"/>
      <c r="E78" s="62"/>
      <c r="F78" s="62"/>
      <c r="G78" s="63"/>
      <c r="H78" s="62"/>
      <c r="I78" s="63"/>
      <c r="J78" s="64"/>
    </row>
    <row r="79" spans="1:10">
      <c r="A79" s="34" t="s">
        <v>96</v>
      </c>
      <c r="B79" s="30"/>
      <c r="C79" s="30"/>
      <c r="D79" s="30"/>
      <c r="E79" s="30"/>
      <c r="F79" s="30"/>
      <c r="G79" s="30"/>
      <c r="H79" s="30"/>
      <c r="I79" s="30"/>
      <c r="J79" s="65"/>
    </row>
    <row r="80" spans="1:10" ht="8" customHeight="1">
      <c r="A80" s="60" t="s">
        <v>97</v>
      </c>
      <c r="B80" s="39"/>
      <c r="C80" s="39"/>
      <c r="D80" s="39"/>
      <c r="E80" s="39"/>
      <c r="F80" s="39"/>
      <c r="G80" s="39"/>
      <c r="H80" s="39"/>
      <c r="I80" s="39"/>
      <c r="J80" s="66"/>
    </row>
    <row r="81" spans="1:10">
      <c r="F81" s="67"/>
      <c r="G81" s="67"/>
      <c r="H81" s="67"/>
      <c r="I81" s="67"/>
      <c r="J81" s="67"/>
    </row>
    <row r="82" spans="1:10">
      <c r="A82" s="68"/>
      <c r="F82" s="69"/>
      <c r="H82" s="69"/>
    </row>
    <row r="83" spans="1:10">
      <c r="A83" s="70"/>
      <c r="F83" s="69"/>
      <c r="H83" s="69"/>
    </row>
    <row r="84" spans="1:10">
      <c r="F84" s="67"/>
    </row>
    <row r="85" spans="1:10">
      <c r="F85" s="69"/>
      <c r="H85" s="69"/>
    </row>
    <row r="86" spans="1:10">
      <c r="F86" s="69"/>
      <c r="H86" s="69"/>
      <c r="J86" s="69"/>
    </row>
    <row r="87" spans="1:10">
      <c r="H87" s="71"/>
    </row>
    <row r="89" spans="1:10">
      <c r="H89" s="72"/>
    </row>
  </sheetData>
  <mergeCells count="3">
    <mergeCell ref="A3:J3"/>
    <mergeCell ref="D35:E35"/>
    <mergeCell ref="B38:E38"/>
  </mergeCells>
  <printOptions horizontalCentered="1"/>
  <pageMargins left="0.5" right="0.5" top="0.5" bottom="0.5" header="0" footer="0"/>
  <pageSetup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B8ED5B-E17D-4892-A241-DE42FE24BA96}"/>
</file>

<file path=customXml/itemProps2.xml><?xml version="1.0" encoding="utf-8"?>
<ds:datastoreItem xmlns:ds="http://schemas.openxmlformats.org/officeDocument/2006/customXml" ds:itemID="{DC5992D8-7E51-4661-9D81-E93504602FAD}"/>
</file>

<file path=customXml/itemProps3.xml><?xml version="1.0" encoding="utf-8"?>
<ds:datastoreItem xmlns:ds="http://schemas.openxmlformats.org/officeDocument/2006/customXml" ds:itemID="{CC3E9CBA-779F-430F-8403-117AF049D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FE-10_2017</vt:lpstr>
      <vt:lpstr>'FE-10_2017'!Print_Area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MJD</dc:creator>
  <cp:lastModifiedBy>MJD</cp:lastModifiedBy>
  <dcterms:created xsi:type="dcterms:W3CDTF">2019-02-05T15:40:58Z</dcterms:created>
  <dcterms:modified xsi:type="dcterms:W3CDTF">2019-02-05T21:24:52Z</dcterms:modified>
</cp:coreProperties>
</file>