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hare\HPM10\HTF\2019\Tables\"/>
    </mc:Choice>
  </mc:AlternateContent>
  <bookViews>
    <workbookView xWindow="0" yWindow="0" windowWidth="28800" windowHeight="11610"/>
  </bookViews>
  <sheets>
    <sheet name="FE-10 2019" sheetId="1" r:id="rId1"/>
  </sheets>
  <externalReferences>
    <externalReference r:id="rId2"/>
  </externalReferences>
  <definedNames>
    <definedName name="_xlnm.Print_Area" localSheetId="0">'FE-10 2019'!$A$1:$J$83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7" i="1" l="1"/>
  <c r="H78" i="1" s="1"/>
  <c r="H79" i="1" s="1"/>
  <c r="F76" i="1"/>
  <c r="J76" i="1" s="1"/>
  <c r="J75" i="1"/>
  <c r="F75" i="1"/>
  <c r="F74" i="1"/>
  <c r="J74" i="1" s="1"/>
  <c r="J73" i="1"/>
  <c r="F73" i="1"/>
  <c r="H72" i="1"/>
  <c r="J72" i="1" s="1"/>
  <c r="J71" i="1"/>
  <c r="F71" i="1"/>
  <c r="F70" i="1"/>
  <c r="J70" i="1" s="1"/>
  <c r="F69" i="1"/>
  <c r="J69" i="1" s="1"/>
  <c r="F68" i="1"/>
  <c r="J68" i="1" s="1"/>
  <c r="F67" i="1"/>
  <c r="F77" i="1" s="1"/>
  <c r="J65" i="1"/>
  <c r="J63" i="1"/>
  <c r="J59" i="1"/>
  <c r="F59" i="1"/>
  <c r="F58" i="1"/>
  <c r="J58" i="1" s="1"/>
  <c r="J57" i="1"/>
  <c r="F57" i="1"/>
  <c r="J55" i="1"/>
  <c r="F55" i="1"/>
  <c r="F54" i="1"/>
  <c r="J54" i="1" s="1"/>
  <c r="J53" i="1"/>
  <c r="F53" i="1"/>
  <c r="J52" i="1"/>
  <c r="H50" i="1"/>
  <c r="J50" i="1" s="1"/>
  <c r="F49" i="1"/>
  <c r="J49" i="1" s="1"/>
  <c r="F47" i="1"/>
  <c r="J47" i="1" s="1"/>
  <c r="F46" i="1"/>
  <c r="J46" i="1" s="1"/>
  <c r="F45" i="1"/>
  <c r="J45" i="1" s="1"/>
  <c r="F44" i="1"/>
  <c r="J44" i="1" s="1"/>
  <c r="F40" i="1"/>
  <c r="H40" i="1" s="1"/>
  <c r="F39" i="1"/>
  <c r="F41" i="1" s="1"/>
  <c r="J36" i="1"/>
  <c r="H36" i="1"/>
  <c r="F36" i="1"/>
  <c r="J35" i="1"/>
  <c r="J34" i="1"/>
  <c r="J33" i="1"/>
  <c r="J32" i="1"/>
  <c r="J31" i="1"/>
  <c r="H29" i="1"/>
  <c r="F28" i="1"/>
  <c r="F29" i="1" s="1"/>
  <c r="J29" i="1" s="1"/>
  <c r="J27" i="1"/>
  <c r="F25" i="1"/>
  <c r="J25" i="1" s="1"/>
  <c r="H24" i="1"/>
  <c r="F24" i="1"/>
  <c r="J24" i="1" s="1"/>
  <c r="J23" i="1"/>
  <c r="J22" i="1"/>
  <c r="J21" i="1"/>
  <c r="H19" i="1"/>
  <c r="H25" i="1" s="1"/>
  <c r="H37" i="1" s="1"/>
  <c r="F19" i="1"/>
  <c r="J18" i="1"/>
  <c r="J17" i="1"/>
  <c r="J16" i="1"/>
  <c r="J15" i="1"/>
  <c r="J14" i="1"/>
  <c r="H11" i="1"/>
  <c r="F11" i="1"/>
  <c r="J11" i="1" s="1"/>
  <c r="J10" i="1"/>
  <c r="J9" i="1"/>
  <c r="J8" i="1"/>
  <c r="F78" i="1" l="1"/>
  <c r="J77" i="1"/>
  <c r="J67" i="1"/>
  <c r="F56" i="1"/>
  <c r="J56" i="1" s="1"/>
  <c r="H60" i="1"/>
  <c r="F48" i="1"/>
  <c r="H39" i="1"/>
  <c r="H41" i="1" s="1"/>
  <c r="J41" i="1" s="1"/>
  <c r="J40" i="1"/>
  <c r="J39" i="1"/>
  <c r="J19" i="1"/>
  <c r="J28" i="1"/>
  <c r="F37" i="1"/>
  <c r="J37" i="1" s="1"/>
  <c r="F79" i="1" l="1"/>
  <c r="J78" i="1"/>
  <c r="J79" i="1" s="1"/>
  <c r="F60" i="1"/>
  <c r="J60" i="1" s="1"/>
  <c r="J48" i="1"/>
</calcChain>
</file>

<file path=xl/sharedStrings.xml><?xml version="1.0" encoding="utf-8"?>
<sst xmlns="http://schemas.openxmlformats.org/spreadsheetml/2006/main" count="196" uniqueCount="101">
  <si>
    <t xml:space="preserve">STATUS OF THE FEDERAL HIGHWAY TRUST FUND 1/ </t>
  </si>
  <si>
    <t>ITEM</t>
  </si>
  <si>
    <t>HIGHWAY</t>
  </si>
  <si>
    <t>MASS TRANSIT</t>
  </si>
  <si>
    <t>TOTAL</t>
  </si>
  <si>
    <t>ACCOUNT</t>
  </si>
  <si>
    <t>ACCOUNT  2/</t>
  </si>
  <si>
    <t xml:space="preserve"> </t>
  </si>
  <si>
    <t xml:space="preserve">I. </t>
  </si>
  <si>
    <t xml:space="preserve">Opening balance:  </t>
  </si>
  <si>
    <t xml:space="preserve">A. </t>
  </si>
  <si>
    <t>Investments - U.S. Treasury special certificates of indebtedness</t>
  </si>
  <si>
    <t>P</t>
  </si>
  <si>
    <t xml:space="preserve">B. </t>
  </si>
  <si>
    <t>Uninvested - held by Bureau of the Fiscal Service</t>
  </si>
  <si>
    <t xml:space="preserve">C. </t>
  </si>
  <si>
    <t>Uninvested - held by program agencies</t>
  </si>
  <si>
    <t xml:space="preserve">D. </t>
  </si>
  <si>
    <t>Total balance</t>
  </si>
  <si>
    <t xml:space="preserve">II. </t>
  </si>
  <si>
    <t>Receipts:</t>
  </si>
  <si>
    <t>Gross excise taxes (transferred General Fund receipts)</t>
  </si>
  <si>
    <t xml:space="preserve">1. </t>
  </si>
  <si>
    <t xml:space="preserve">Gasoline </t>
  </si>
  <si>
    <t xml:space="preserve">2. </t>
  </si>
  <si>
    <t>Diesel and special motor fuels</t>
  </si>
  <si>
    <t xml:space="preserve">3. </t>
  </si>
  <si>
    <t>Tires</t>
  </si>
  <si>
    <t xml:space="preserve">4. </t>
  </si>
  <si>
    <t>Trucks and trailers</t>
  </si>
  <si>
    <t xml:space="preserve">5. </t>
  </si>
  <si>
    <t>Federal use tax</t>
  </si>
  <si>
    <t xml:space="preserve">6. </t>
  </si>
  <si>
    <t>Total excise taxes</t>
  </si>
  <si>
    <t>Transfers to other funds</t>
  </si>
  <si>
    <t>To Land and Water Conservation Fund</t>
  </si>
  <si>
    <t>To Sport Fish Restoration and Boating Trust Fund</t>
  </si>
  <si>
    <t>To Airport and Airway Trust Fund &amp; General Fund (aviation kerosene)</t>
  </si>
  <si>
    <t>Total</t>
  </si>
  <si>
    <t>Net excise taxes</t>
  </si>
  <si>
    <t>Interest income</t>
  </si>
  <si>
    <t>Interest on investments (cash basis) 3/</t>
  </si>
  <si>
    <t>Interest under Cash Management Improvement Act (net)</t>
  </si>
  <si>
    <t xml:space="preserve">E. </t>
  </si>
  <si>
    <t>Other income</t>
  </si>
  <si>
    <t>Motor carrier safety fines and penalties</t>
  </si>
  <si>
    <t>Civil tax penalties related to highway excise taxes</t>
  </si>
  <si>
    <t>Traffic safety fines and penalties</t>
  </si>
  <si>
    <t>Transfer from General Fund per P.L. 114-94</t>
  </si>
  <si>
    <t xml:space="preserve">F. </t>
  </si>
  <si>
    <t>Total receipts</t>
  </si>
  <si>
    <t xml:space="preserve">III. </t>
  </si>
  <si>
    <t>Transfers between Highway Trust Fund accounts</t>
  </si>
  <si>
    <t>From Highway Account to Mass Transit Account</t>
  </si>
  <si>
    <t>From Mass Transit Account to Highway Account</t>
  </si>
  <si>
    <t xml:space="preserve">IV. </t>
  </si>
  <si>
    <t xml:space="preserve">Expenditures: </t>
  </si>
  <si>
    <t>A.</t>
  </si>
  <si>
    <t>Federal Highway Administration</t>
  </si>
  <si>
    <t>Federal aid to highways</t>
  </si>
  <si>
    <t>Right-of-way revolving fund</t>
  </si>
  <si>
    <t>Appalachian Development Highway System</t>
  </si>
  <si>
    <t>Miscellaneous Highway Trust Funds</t>
  </si>
  <si>
    <t>Federal Motor Carrier Safety Administration</t>
  </si>
  <si>
    <t>Federal Transit Administration</t>
  </si>
  <si>
    <t>National Highway Traffic Safety Administration</t>
  </si>
  <si>
    <t>Highway related safety grants</t>
  </si>
  <si>
    <t>Operations and research</t>
  </si>
  <si>
    <t>Highway traffic safety grants</t>
  </si>
  <si>
    <t>National driver register</t>
  </si>
  <si>
    <t>Federal Railroad Administration</t>
  </si>
  <si>
    <t>Other agencies</t>
  </si>
  <si>
    <t xml:space="preserve">G. </t>
  </si>
  <si>
    <t>Total expenditures</t>
  </si>
  <si>
    <t xml:space="preserve">V. </t>
  </si>
  <si>
    <t xml:space="preserve">Closing Balances in Trust Fund: </t>
  </si>
  <si>
    <t>Investments</t>
  </si>
  <si>
    <t>U. S. Treasury special certificates of indebtedness</t>
  </si>
  <si>
    <t>Undisbursed balances</t>
  </si>
  <si>
    <t xml:space="preserve">a. </t>
  </si>
  <si>
    <t xml:space="preserve">b. </t>
  </si>
  <si>
    <t xml:space="preserve">c. </t>
  </si>
  <si>
    <t>Miscellaneous highway trust funds</t>
  </si>
  <si>
    <t xml:space="preserve">d. </t>
  </si>
  <si>
    <t xml:space="preserve">e. </t>
  </si>
  <si>
    <t xml:space="preserve">f. </t>
  </si>
  <si>
    <t xml:space="preserve">g. </t>
  </si>
  <si>
    <t xml:space="preserve">h. </t>
  </si>
  <si>
    <t xml:space="preserve">i. </t>
  </si>
  <si>
    <t xml:space="preserve">j. </t>
  </si>
  <si>
    <t>Total uninvested balance</t>
  </si>
  <si>
    <t xml:space="preserve">Total balance </t>
  </si>
  <si>
    <t xml:space="preserve">      1/  The Fund was created June 29, 1956, by the enactment of the Highway Revenue Act of 1956. </t>
  </si>
  <si>
    <t xml:space="preserve">      2/  The Mass Transit Account was established April 1, 1983, by the Surface Transportation Assistance Act of 1982.</t>
  </si>
  <si>
    <t xml:space="preserve">      3/  Effective March, 18, 2010, the Highway Trust Fund earns interest on its invested balances.</t>
  </si>
  <si>
    <t>FE-10</t>
  </si>
  <si>
    <t>Office of the Secretary of Transportation</t>
  </si>
  <si>
    <t xml:space="preserve">H. </t>
  </si>
  <si>
    <t>Office of the Secretary of Transportation (include receipt account)</t>
  </si>
  <si>
    <t>Transfer from Leaking Underground Storage Tank Trust Fund</t>
  </si>
  <si>
    <t>OCTOBER 1, 2018 - SEPTEMBER 30,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</si>
</sst>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409]mmm\-yy;@"/>
  </numFmts>
  <fonts count="7">
    <font>
      <sz val="7"/>
      <name val="P-AVGARD"/>
    </font>
    <font>
      <b/>
      <sz val="12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7"/>
      <color indexed="10"/>
      <name val="Arial"/>
      <family val="2"/>
    </font>
    <font>
      <b/>
      <sz val="10"/>
      <color theme="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1F7ED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6">
    <xf numFmtId="0" fontId="0" fillId="0" borderId="0" xfId="0"/>
    <xf numFmtId="0" fontId="1" fillId="0" borderId="0" xfId="0" applyFont="1" applyAlignment="1" applyProtection="1">
      <alignment horizontal="centerContinuous"/>
    </xf>
    <xf numFmtId="0" fontId="2" fillId="0" borderId="0" xfId="0" applyFont="1" applyAlignment="1" applyProtection="1">
      <alignment horizontal="centerContinuous"/>
    </xf>
    <xf numFmtId="0" fontId="2" fillId="0" borderId="0" xfId="0" applyFont="1"/>
    <xf numFmtId="0" fontId="4" fillId="0" borderId="0" xfId="0" applyFont="1" applyAlignment="1" applyProtection="1">
      <alignment horizontal="centerContinuous"/>
    </xf>
    <xf numFmtId="0" fontId="2" fillId="0" borderId="0" xfId="0" applyFont="1" applyProtection="1"/>
    <xf numFmtId="0" fontId="5" fillId="0" borderId="0" xfId="0" applyFont="1" applyProtection="1"/>
    <xf numFmtId="14" fontId="2" fillId="0" borderId="0" xfId="0" applyNumberFormat="1" applyFont="1" applyFill="1" applyAlignment="1" applyProtection="1">
      <alignment horizontal="right"/>
    </xf>
    <xf numFmtId="0" fontId="2" fillId="0" borderId="3" xfId="0" applyFont="1" applyBorder="1"/>
    <xf numFmtId="0" fontId="2" fillId="0" borderId="5" xfId="0" applyFont="1" applyBorder="1" applyProtection="1"/>
    <xf numFmtId="0" fontId="2" fillId="0" borderId="7" xfId="0" applyFont="1" applyBorder="1"/>
    <xf numFmtId="0" fontId="2" fillId="0" borderId="8" xfId="0" applyFont="1" applyBorder="1"/>
    <xf numFmtId="0" fontId="5" fillId="0" borderId="8" xfId="0" applyFont="1" applyBorder="1" applyAlignment="1">
      <alignment horizontal="center"/>
    </xf>
    <xf numFmtId="0" fontId="2" fillId="0" borderId="6" xfId="0" applyFont="1" applyBorder="1" applyProtection="1"/>
    <xf numFmtId="0" fontId="2" fillId="0" borderId="0" xfId="0" applyFont="1" applyFill="1"/>
    <xf numFmtId="0" fontId="5" fillId="0" borderId="8" xfId="0" applyFont="1" applyFill="1" applyBorder="1" applyAlignment="1">
      <alignment horizontal="center"/>
    </xf>
    <xf numFmtId="0" fontId="2" fillId="0" borderId="3" xfId="0" applyFont="1" applyFill="1" applyBorder="1"/>
    <xf numFmtId="0" fontId="2" fillId="0" borderId="8" xfId="0" applyFont="1" applyFill="1" applyBorder="1"/>
    <xf numFmtId="0" fontId="2" fillId="0" borderId="6" xfId="0" applyFont="1" applyBorder="1" applyAlignment="1" applyProtection="1">
      <alignment horizontal="left"/>
    </xf>
    <xf numFmtId="0" fontId="2" fillId="0" borderId="12" xfId="0" applyFont="1" applyBorder="1" applyAlignment="1" applyProtection="1">
      <alignment horizontal="centerContinuous"/>
    </xf>
    <xf numFmtId="0" fontId="2" fillId="0" borderId="11" xfId="0" applyFont="1" applyBorder="1" applyAlignment="1" applyProtection="1">
      <alignment horizontal="centerContinuous"/>
    </xf>
    <xf numFmtId="0" fontId="2" fillId="0" borderId="11" xfId="0" applyFont="1" applyBorder="1"/>
    <xf numFmtId="0" fontId="2" fillId="0" borderId="10" xfId="0" applyFont="1" applyBorder="1" applyProtection="1"/>
    <xf numFmtId="0" fontId="2" fillId="0" borderId="10" xfId="0" applyFont="1" applyBorder="1"/>
    <xf numFmtId="0" fontId="2" fillId="0" borderId="13" xfId="0" applyFont="1" applyBorder="1"/>
    <xf numFmtId="0" fontId="2" fillId="0" borderId="14" xfId="0" applyFont="1" applyBorder="1" applyProtection="1"/>
    <xf numFmtId="0" fontId="2" fillId="0" borderId="14" xfId="0" applyFont="1" applyBorder="1"/>
    <xf numFmtId="0" fontId="2" fillId="2" borderId="1" xfId="0" applyFont="1" applyFill="1" applyBorder="1" applyAlignment="1" applyProtection="1">
      <alignment horizontal="centerContinuous"/>
    </xf>
    <xf numFmtId="0" fontId="2" fillId="2" borderId="2" xfId="0" applyFont="1" applyFill="1" applyBorder="1" applyAlignment="1" applyProtection="1">
      <alignment horizontal="centerContinuous"/>
    </xf>
    <xf numFmtId="0" fontId="2" fillId="2" borderId="3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Continuous"/>
    </xf>
    <xf numFmtId="0" fontId="2" fillId="2" borderId="1" xfId="0" applyFont="1" applyFill="1" applyBorder="1" applyAlignment="1" applyProtection="1">
      <alignment horizontal="center"/>
    </xf>
    <xf numFmtId="0" fontId="2" fillId="2" borderId="4" xfId="0" applyFont="1" applyFill="1" applyBorder="1" applyProtection="1"/>
    <xf numFmtId="0" fontId="2" fillId="2" borderId="5" xfId="0" applyFont="1" applyFill="1" applyBorder="1" applyProtection="1"/>
    <xf numFmtId="0" fontId="2" fillId="2" borderId="6" xfId="0" applyFont="1" applyFill="1" applyBorder="1" applyAlignment="1" applyProtection="1">
      <alignment horizontal="center"/>
    </xf>
    <xf numFmtId="0" fontId="2" fillId="2" borderId="6" xfId="0" applyFont="1" applyFill="1" applyBorder="1" applyAlignment="1" applyProtection="1">
      <alignment horizontal="centerContinuous"/>
    </xf>
    <xf numFmtId="0" fontId="2" fillId="2" borderId="4" xfId="0" applyFont="1" applyFill="1" applyBorder="1" applyAlignment="1" applyProtection="1">
      <alignment horizontal="center"/>
    </xf>
    <xf numFmtId="0" fontId="2" fillId="2" borderId="4" xfId="0" applyFont="1" applyFill="1" applyBorder="1" applyAlignment="1" applyProtection="1">
      <alignment horizontal="centerContinuous"/>
    </xf>
    <xf numFmtId="0" fontId="2" fillId="2" borderId="7" xfId="0" applyFont="1" applyFill="1" applyBorder="1" applyAlignment="1" applyProtection="1">
      <alignment horizontal="centerContinuous"/>
    </xf>
    <xf numFmtId="0" fontId="2" fillId="3" borderId="1" xfId="0" applyFont="1" applyFill="1" applyBorder="1" applyAlignment="1" applyProtection="1">
      <alignment horizontal="right"/>
    </xf>
    <xf numFmtId="0" fontId="2" fillId="3" borderId="6" xfId="0" applyFont="1" applyFill="1" applyBorder="1" applyAlignment="1" applyProtection="1">
      <alignment horizontal="right"/>
    </xf>
    <xf numFmtId="0" fontId="2" fillId="3" borderId="6" xfId="0" applyFont="1" applyFill="1" applyBorder="1" applyProtection="1"/>
    <xf numFmtId="0" fontId="2" fillId="3" borderId="4" xfId="0" applyFont="1" applyFill="1" applyBorder="1" applyAlignment="1" applyProtection="1">
      <alignment horizontal="right"/>
    </xf>
    <xf numFmtId="0" fontId="2" fillId="3" borderId="4" xfId="0" applyFont="1" applyFill="1" applyBorder="1" applyProtection="1"/>
    <xf numFmtId="0" fontId="6" fillId="0" borderId="0" xfId="0" applyFont="1" applyAlignment="1" applyProtection="1">
      <alignment horizontal="centerContinuous"/>
    </xf>
    <xf numFmtId="0" fontId="2" fillId="4" borderId="2" xfId="0" applyFont="1" applyFill="1" applyBorder="1" applyProtection="1"/>
    <xf numFmtId="0" fontId="2" fillId="4" borderId="1" xfId="0" applyFont="1" applyFill="1" applyBorder="1" applyAlignment="1" applyProtection="1">
      <alignment horizontal="centerContinuous"/>
    </xf>
    <xf numFmtId="0" fontId="2" fillId="4" borderId="3" xfId="0" applyFont="1" applyFill="1" applyBorder="1" applyAlignment="1" applyProtection="1">
      <alignment horizontal="centerContinuous"/>
    </xf>
    <xf numFmtId="0" fontId="2" fillId="4" borderId="0" xfId="0" applyFont="1" applyFill="1" applyAlignment="1" applyProtection="1">
      <alignment horizontal="right"/>
    </xf>
    <xf numFmtId="0" fontId="2" fillId="4" borderId="0" xfId="0" applyFont="1" applyFill="1" applyBorder="1" applyProtection="1"/>
    <xf numFmtId="39" fontId="2" fillId="4" borderId="6" xfId="0" applyNumberFormat="1" applyFont="1" applyFill="1" applyBorder="1" applyProtection="1"/>
    <xf numFmtId="39" fontId="5" fillId="4" borderId="8" xfId="0" applyNumberFormat="1" applyFont="1" applyFill="1" applyBorder="1" applyAlignment="1">
      <alignment horizontal="center"/>
    </xf>
    <xf numFmtId="39" fontId="2" fillId="4" borderId="8" xfId="0" applyNumberFormat="1" applyFont="1" applyFill="1" applyBorder="1" applyAlignment="1" applyProtection="1">
      <alignment horizontal="right"/>
    </xf>
    <xf numFmtId="39" fontId="2" fillId="4" borderId="8" xfId="0" applyNumberFormat="1" applyFont="1" applyFill="1" applyBorder="1" applyAlignment="1" applyProtection="1"/>
    <xf numFmtId="0" fontId="2" fillId="4" borderId="9" xfId="0" applyFont="1" applyFill="1" applyBorder="1" applyAlignment="1" applyProtection="1">
      <alignment horizontal="right"/>
    </xf>
    <xf numFmtId="0" fontId="2" fillId="4" borderId="5" xfId="0" applyFont="1" applyFill="1" applyBorder="1" applyProtection="1"/>
    <xf numFmtId="39" fontId="2" fillId="4" borderId="7" xfId="1" applyNumberFormat="1" applyFont="1" applyFill="1" applyBorder="1" applyProtection="1"/>
    <xf numFmtId="39" fontId="2" fillId="4" borderId="7" xfId="0" applyNumberFormat="1" applyFont="1" applyFill="1" applyBorder="1" applyProtection="1"/>
    <xf numFmtId="0" fontId="2" fillId="4" borderId="0" xfId="0" applyFont="1" applyFill="1" applyProtection="1"/>
    <xf numFmtId="39" fontId="2" fillId="4" borderId="3" xfId="0" applyNumberFormat="1" applyFont="1" applyFill="1" applyBorder="1" applyProtection="1"/>
    <xf numFmtId="39" fontId="2" fillId="4" borderId="8" xfId="0" applyNumberFormat="1" applyFont="1" applyFill="1" applyBorder="1" applyProtection="1"/>
    <xf numFmtId="0" fontId="2" fillId="4" borderId="0" xfId="0" applyFont="1" applyFill="1"/>
    <xf numFmtId="39" fontId="5" fillId="4" borderId="0" xfId="0" applyNumberFormat="1" applyFont="1" applyFill="1" applyAlignment="1">
      <alignment horizontal="center"/>
    </xf>
    <xf numFmtId="49" fontId="2" fillId="4" borderId="0" xfId="0" applyNumberFormat="1" applyFont="1" applyFill="1" applyAlignment="1" applyProtection="1">
      <alignment horizontal="right"/>
    </xf>
    <xf numFmtId="49" fontId="2" fillId="4" borderId="0" xfId="0" applyNumberFormat="1" applyFont="1" applyFill="1" applyAlignment="1">
      <alignment horizontal="right"/>
    </xf>
    <xf numFmtId="49" fontId="2" fillId="4" borderId="0" xfId="0" applyNumberFormat="1" applyFont="1" applyFill="1" applyAlignment="1" applyProtection="1">
      <alignment horizontal="right" vertical="top"/>
    </xf>
    <xf numFmtId="0" fontId="2" fillId="4" borderId="5" xfId="0" applyFont="1" applyFill="1" applyBorder="1" applyAlignment="1" applyProtection="1">
      <alignment horizontal="right"/>
    </xf>
    <xf numFmtId="39" fontId="5" fillId="4" borderId="7" xfId="0" applyNumberFormat="1" applyFont="1" applyFill="1" applyBorder="1" applyAlignment="1">
      <alignment horizontal="center"/>
    </xf>
    <xf numFmtId="39" fontId="5" fillId="4" borderId="6" xfId="0" applyNumberFormat="1" applyFont="1" applyFill="1" applyBorder="1" applyAlignment="1">
      <alignment horizontal="center"/>
    </xf>
    <xf numFmtId="39" fontId="2" fillId="4" borderId="1" xfId="0" applyNumberFormat="1" applyFont="1" applyFill="1" applyBorder="1" applyProtection="1"/>
    <xf numFmtId="0" fontId="2" fillId="4" borderId="0" xfId="0" applyFont="1" applyFill="1" applyAlignment="1" applyProtection="1"/>
    <xf numFmtId="0" fontId="5" fillId="0" borderId="0" xfId="0" applyFont="1" applyAlignment="1" applyProtection="1">
      <alignment horizontal="center"/>
    </xf>
    <xf numFmtId="0" fontId="2" fillId="4" borderId="2" xfId="0" applyFont="1" applyFill="1" applyBorder="1" applyAlignment="1" applyProtection="1">
      <alignment horizontal="left"/>
    </xf>
    <xf numFmtId="0" fontId="2" fillId="4" borderId="11" xfId="0" applyFont="1" applyFill="1" applyBorder="1" applyAlignment="1" applyProtection="1">
      <alignment horizontal="left"/>
    </xf>
    <xf numFmtId="164" fontId="2" fillId="0" borderId="5" xfId="0" applyNumberFormat="1" applyFont="1" applyBorder="1" applyAlignment="1" applyProtection="1">
      <alignment horizontal="left"/>
    </xf>
    <xf numFmtId="39" fontId="2" fillId="0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F1F7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tiffany.presmy\AppData\Local\Microsoft\Windows\INetCache\Content.Outlook\T0JFZ0MM\FE1019-september%202019%20(00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"/>
      <sheetName val="Allocation Accounts"/>
      <sheetName val="Transfers"/>
      <sheetName val="HA Operation"/>
      <sheetName val="Net Receipts"/>
      <sheetName val="Sheet1"/>
      <sheetName val="Net HTF Receipts"/>
      <sheetName val="For FE-9"/>
    </sheetNames>
    <sheetDataSet>
      <sheetData sheetId="0"/>
      <sheetData sheetId="1">
        <row r="37">
          <cell r="G37">
            <v>44166588455.720001</v>
          </cell>
          <cell r="H37">
            <v>1059786737.0400085</v>
          </cell>
        </row>
        <row r="38">
          <cell r="G38">
            <v>0</v>
          </cell>
          <cell r="H38">
            <v>4278779.63</v>
          </cell>
        </row>
        <row r="39">
          <cell r="G39">
            <v>0</v>
          </cell>
          <cell r="H39">
            <v>0</v>
          </cell>
        </row>
        <row r="40">
          <cell r="G40">
            <v>87962.68</v>
          </cell>
          <cell r="H40">
            <v>4000.0000000000146</v>
          </cell>
        </row>
        <row r="42">
          <cell r="G42">
            <v>0</v>
          </cell>
          <cell r="H42">
            <v>0</v>
          </cell>
        </row>
        <row r="43">
          <cell r="G43">
            <v>0</v>
          </cell>
          <cell r="H43">
            <v>2254065.7599999998</v>
          </cell>
        </row>
        <row r="44">
          <cell r="G44">
            <v>0</v>
          </cell>
          <cell r="H44">
            <v>0</v>
          </cell>
        </row>
        <row r="45">
          <cell r="G45">
            <v>0</v>
          </cell>
          <cell r="H45">
            <v>302094.56</v>
          </cell>
        </row>
        <row r="46">
          <cell r="G46">
            <v>0</v>
          </cell>
          <cell r="H46">
            <v>0</v>
          </cell>
        </row>
        <row r="47">
          <cell r="G47">
            <v>0</v>
          </cell>
          <cell r="H47">
            <v>11882.14</v>
          </cell>
        </row>
        <row r="48">
          <cell r="G48">
            <v>0</v>
          </cell>
          <cell r="H48">
            <v>0</v>
          </cell>
        </row>
        <row r="49">
          <cell r="G49">
            <v>0</v>
          </cell>
          <cell r="H49">
            <v>0</v>
          </cell>
        </row>
        <row r="50">
          <cell r="G50">
            <v>0</v>
          </cell>
          <cell r="H50">
            <v>0</v>
          </cell>
        </row>
        <row r="51">
          <cell r="G51">
            <v>2165637.7400000002</v>
          </cell>
          <cell r="H51">
            <v>1631813.7599999998</v>
          </cell>
        </row>
        <row r="52">
          <cell r="G52">
            <v>6075683.4400000004</v>
          </cell>
          <cell r="H52">
            <v>684291.41999999899</v>
          </cell>
        </row>
        <row r="53">
          <cell r="G53">
            <v>0</v>
          </cell>
          <cell r="H53">
            <v>0</v>
          </cell>
        </row>
        <row r="54">
          <cell r="G54">
            <v>0</v>
          </cell>
          <cell r="H54">
            <v>0</v>
          </cell>
        </row>
        <row r="55">
          <cell r="G55">
            <v>0</v>
          </cell>
          <cell r="H55">
            <v>758019</v>
          </cell>
        </row>
        <row r="56">
          <cell r="G56">
            <v>0</v>
          </cell>
          <cell r="H56">
            <v>0</v>
          </cell>
        </row>
        <row r="57">
          <cell r="G57">
            <v>0</v>
          </cell>
          <cell r="H57">
            <v>1000000</v>
          </cell>
        </row>
        <row r="58">
          <cell r="G58">
            <v>0</v>
          </cell>
          <cell r="H58">
            <v>0</v>
          </cell>
        </row>
        <row r="59">
          <cell r="G59">
            <v>0</v>
          </cell>
          <cell r="H59">
            <v>0</v>
          </cell>
        </row>
        <row r="60">
          <cell r="G60">
            <v>0</v>
          </cell>
          <cell r="H60">
            <v>0</v>
          </cell>
        </row>
        <row r="61">
          <cell r="G61">
            <v>0</v>
          </cell>
          <cell r="H61">
            <v>0</v>
          </cell>
        </row>
        <row r="62">
          <cell r="G62">
            <v>562353.47</v>
          </cell>
          <cell r="H62">
            <v>803667.92999999993</v>
          </cell>
        </row>
        <row r="63">
          <cell r="G63">
            <v>0</v>
          </cell>
          <cell r="H63">
            <v>0</v>
          </cell>
        </row>
        <row r="64">
          <cell r="G64">
            <v>0</v>
          </cell>
          <cell r="H64">
            <v>0</v>
          </cell>
        </row>
        <row r="65">
          <cell r="G65">
            <v>0</v>
          </cell>
          <cell r="H65">
            <v>0</v>
          </cell>
        </row>
        <row r="66">
          <cell r="G66">
            <v>0</v>
          </cell>
          <cell r="H66">
            <v>0</v>
          </cell>
        </row>
        <row r="67">
          <cell r="G67">
            <v>0</v>
          </cell>
          <cell r="H67">
            <v>0</v>
          </cell>
        </row>
        <row r="68">
          <cell r="G68">
            <v>0</v>
          </cell>
          <cell r="H68">
            <v>0</v>
          </cell>
        </row>
        <row r="69">
          <cell r="G69">
            <v>0</v>
          </cell>
          <cell r="H69">
            <v>0</v>
          </cell>
        </row>
        <row r="70">
          <cell r="G70">
            <v>357.71</v>
          </cell>
          <cell r="H70">
            <v>0</v>
          </cell>
        </row>
        <row r="71">
          <cell r="G71">
            <v>50237.25</v>
          </cell>
          <cell r="H71">
            <v>6237633.7800000003</v>
          </cell>
        </row>
        <row r="72">
          <cell r="G72">
            <v>0</v>
          </cell>
          <cell r="H72">
            <v>481213</v>
          </cell>
        </row>
        <row r="73">
          <cell r="G73">
            <v>0</v>
          </cell>
          <cell r="H73">
            <v>0</v>
          </cell>
        </row>
        <row r="78">
          <cell r="G78">
            <v>260277.19</v>
          </cell>
        </row>
        <row r="79">
          <cell r="G79">
            <v>0</v>
          </cell>
        </row>
        <row r="80">
          <cell r="G80">
            <v>316438224.58999997</v>
          </cell>
        </row>
        <row r="81">
          <cell r="G81">
            <v>266804213.44</v>
          </cell>
        </row>
        <row r="82">
          <cell r="H82">
            <v>255460192.39999998</v>
          </cell>
        </row>
        <row r="84">
          <cell r="D84">
            <v>0</v>
          </cell>
          <cell r="H84">
            <v>0</v>
          </cell>
        </row>
        <row r="87">
          <cell r="G87">
            <v>702167505.98000002</v>
          </cell>
        </row>
        <row r="88">
          <cell r="G88">
            <v>-455892.74</v>
          </cell>
        </row>
        <row r="89">
          <cell r="G89">
            <v>143919861.91999999</v>
          </cell>
        </row>
        <row r="90">
          <cell r="G90">
            <v>0</v>
          </cell>
        </row>
        <row r="91">
          <cell r="G91">
            <v>0</v>
          </cell>
        </row>
        <row r="92">
          <cell r="H92">
            <v>285131349.10000002</v>
          </cell>
        </row>
        <row r="97">
          <cell r="G97">
            <v>0</v>
          </cell>
          <cell r="H97">
            <v>0</v>
          </cell>
        </row>
        <row r="102">
          <cell r="G102">
            <v>31748.11</v>
          </cell>
          <cell r="H102">
            <v>0</v>
          </cell>
        </row>
        <row r="105">
          <cell r="G105">
            <v>2744946.34</v>
          </cell>
          <cell r="I105">
            <v>10673621.859999999</v>
          </cell>
        </row>
        <row r="109">
          <cell r="G109">
            <v>10511782649.940001</v>
          </cell>
        </row>
        <row r="110">
          <cell r="G110">
            <v>3481845.12</v>
          </cell>
        </row>
        <row r="111">
          <cell r="H111">
            <v>292735426.13999939</v>
          </cell>
        </row>
      </sheetData>
      <sheetData sheetId="2">
        <row r="15">
          <cell r="C15">
            <v>1400741455</v>
          </cell>
        </row>
        <row r="35">
          <cell r="C35">
            <v>69310433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3"/>
  <sheetViews>
    <sheetView tabSelected="1" zoomScale="130" zoomScaleNormal="130" workbookViewId="0">
      <selection activeCell="J71" sqref="J71"/>
    </sheetView>
  </sheetViews>
  <sheetFormatPr defaultColWidth="9.796875" defaultRowHeight="9"/>
  <cols>
    <col min="1" max="1" width="3.19921875" style="3" customWidth="1"/>
    <col min="2" max="2" width="4.19921875" style="3" customWidth="1"/>
    <col min="3" max="4" width="3.796875" style="3" customWidth="1"/>
    <col min="5" max="5" width="61.3984375" style="3" customWidth="1"/>
    <col min="6" max="6" width="19" style="3" customWidth="1"/>
    <col min="7" max="7" width="5.19921875" style="3" hidden="1" customWidth="1"/>
    <col min="8" max="8" width="19" style="3" customWidth="1"/>
    <col min="9" max="9" width="5.19921875" style="3" hidden="1" customWidth="1"/>
    <col min="10" max="10" width="19" style="3" customWidth="1"/>
    <col min="11" max="11" width="6.19921875" style="3" hidden="1" customWidth="1"/>
    <col min="12" max="16" width="9.796875" style="3"/>
    <col min="17" max="17" width="17.19921875" style="3" bestFit="1" customWidth="1"/>
    <col min="18" max="16384" width="9.796875" style="3"/>
  </cols>
  <sheetData>
    <row r="1" spans="1:11" ht="15.75">
      <c r="A1" s="1" t="s">
        <v>0</v>
      </c>
      <c r="B1" s="2"/>
      <c r="C1" s="1"/>
      <c r="D1" s="1"/>
      <c r="E1" s="2"/>
      <c r="F1" s="2"/>
      <c r="G1" s="2"/>
      <c r="H1" s="2"/>
      <c r="I1" s="2"/>
      <c r="J1" s="2"/>
    </row>
    <row r="2" spans="1:11" ht="12.75">
      <c r="A2" s="44" t="s">
        <v>100</v>
      </c>
      <c r="B2" s="2"/>
      <c r="C2" s="4"/>
      <c r="D2" s="4"/>
      <c r="E2" s="2"/>
      <c r="F2" s="2"/>
      <c r="G2" s="2"/>
      <c r="H2" s="2"/>
      <c r="I2" s="2"/>
      <c r="J2" s="2"/>
    </row>
    <row r="3" spans="1:11">
      <c r="A3" s="71"/>
      <c r="B3" s="71"/>
      <c r="C3" s="71"/>
      <c r="D3" s="71"/>
      <c r="E3" s="71"/>
      <c r="F3" s="71"/>
      <c r="G3" s="71"/>
      <c r="H3" s="71"/>
      <c r="I3" s="71"/>
      <c r="J3" s="71"/>
    </row>
    <row r="4" spans="1:11">
      <c r="A4" s="74">
        <v>44105</v>
      </c>
      <c r="B4" s="74"/>
      <c r="C4" s="74"/>
      <c r="D4" s="74"/>
      <c r="E4" s="6"/>
      <c r="F4" s="5"/>
      <c r="G4" s="5"/>
      <c r="H4" s="5"/>
      <c r="I4" s="5"/>
      <c r="J4" s="7" t="s">
        <v>95</v>
      </c>
    </row>
    <row r="5" spans="1:11">
      <c r="A5" s="27" t="s">
        <v>1</v>
      </c>
      <c r="B5" s="28"/>
      <c r="C5" s="28"/>
      <c r="D5" s="28"/>
      <c r="E5" s="28"/>
      <c r="F5" s="29" t="s">
        <v>2</v>
      </c>
      <c r="G5" s="30"/>
      <c r="H5" s="31" t="s">
        <v>3</v>
      </c>
      <c r="I5" s="27"/>
      <c r="J5" s="30" t="s">
        <v>4</v>
      </c>
      <c r="K5" s="8"/>
    </row>
    <row r="6" spans="1:11">
      <c r="A6" s="32"/>
      <c r="B6" s="33"/>
      <c r="C6" s="33"/>
      <c r="D6" s="33"/>
      <c r="E6" s="33"/>
      <c r="F6" s="34" t="s">
        <v>5</v>
      </c>
      <c r="G6" s="35"/>
      <c r="H6" s="36" t="s">
        <v>6</v>
      </c>
      <c r="I6" s="37"/>
      <c r="J6" s="38" t="s">
        <v>7</v>
      </c>
      <c r="K6" s="10"/>
    </row>
    <row r="7" spans="1:11">
      <c r="A7" s="39" t="s">
        <v>8</v>
      </c>
      <c r="B7" s="45" t="s">
        <v>9</v>
      </c>
      <c r="C7" s="45"/>
      <c r="D7" s="45"/>
      <c r="E7" s="45"/>
      <c r="F7" s="46"/>
      <c r="G7" s="46"/>
      <c r="H7" s="46"/>
      <c r="I7" s="46"/>
      <c r="J7" s="47"/>
      <c r="K7" s="11"/>
    </row>
    <row r="8" spans="1:11">
      <c r="A8" s="40"/>
      <c r="B8" s="48" t="s">
        <v>10</v>
      </c>
      <c r="C8" s="49" t="s">
        <v>11</v>
      </c>
      <c r="D8" s="49"/>
      <c r="E8" s="49"/>
      <c r="F8" s="50">
        <v>29672830055.900002</v>
      </c>
      <c r="G8" s="50">
        <v>0</v>
      </c>
      <c r="H8" s="50">
        <v>11538820827.969999</v>
      </c>
      <c r="I8" s="51" t="s">
        <v>12</v>
      </c>
      <c r="J8" s="52">
        <f>+F8+H8</f>
        <v>41211650883.870003</v>
      </c>
      <c r="K8" s="12" t="s">
        <v>12</v>
      </c>
    </row>
    <row r="9" spans="1:11">
      <c r="A9" s="41"/>
      <c r="B9" s="48" t="s">
        <v>13</v>
      </c>
      <c r="C9" s="49" t="s">
        <v>14</v>
      </c>
      <c r="D9" s="49"/>
      <c r="E9" s="49"/>
      <c r="F9" s="50">
        <v>2404949801.8499999</v>
      </c>
      <c r="G9" s="50">
        <v>0</v>
      </c>
      <c r="H9" s="50">
        <v>286672535.06999999</v>
      </c>
      <c r="I9" s="51" t="s">
        <v>12</v>
      </c>
      <c r="J9" s="53">
        <f>+F9+H9</f>
        <v>2691622336.9200001</v>
      </c>
      <c r="K9" s="12" t="s">
        <v>12</v>
      </c>
    </row>
    <row r="10" spans="1:11">
      <c r="A10" s="41"/>
      <c r="B10" s="48" t="s">
        <v>15</v>
      </c>
      <c r="C10" s="49" t="s">
        <v>16</v>
      </c>
      <c r="D10" s="49"/>
      <c r="E10" s="49"/>
      <c r="F10" s="50">
        <v>527592212.51999998</v>
      </c>
      <c r="G10" s="50">
        <v>0</v>
      </c>
      <c r="H10" s="50">
        <v>76568899.200000003</v>
      </c>
      <c r="I10" s="51" t="s">
        <v>12</v>
      </c>
      <c r="J10" s="53">
        <f>+F10+H10</f>
        <v>604161111.72000003</v>
      </c>
      <c r="K10" s="12" t="s">
        <v>12</v>
      </c>
    </row>
    <row r="11" spans="1:11">
      <c r="A11" s="42"/>
      <c r="B11" s="54" t="s">
        <v>17</v>
      </c>
      <c r="C11" s="55" t="s">
        <v>18</v>
      </c>
      <c r="D11" s="55"/>
      <c r="E11" s="55"/>
      <c r="F11" s="56">
        <f>+F8+F9+F10</f>
        <v>32605372070.27</v>
      </c>
      <c r="G11" s="51" t="s">
        <v>12</v>
      </c>
      <c r="H11" s="57">
        <f>+H8+H9+H10</f>
        <v>11902062262.24</v>
      </c>
      <c r="I11" s="51" t="s">
        <v>12</v>
      </c>
      <c r="J11" s="57">
        <f>+F11+H11</f>
        <v>44507434332.510002</v>
      </c>
      <c r="K11" s="12" t="s">
        <v>12</v>
      </c>
    </row>
    <row r="12" spans="1:11">
      <c r="A12" s="40" t="s">
        <v>19</v>
      </c>
      <c r="B12" s="58" t="s">
        <v>20</v>
      </c>
      <c r="C12" s="58"/>
      <c r="D12" s="58"/>
      <c r="E12" s="58"/>
      <c r="F12" s="50"/>
      <c r="G12" s="59"/>
      <c r="H12" s="50"/>
      <c r="I12" s="59"/>
      <c r="J12" s="60"/>
      <c r="K12" s="8"/>
    </row>
    <row r="13" spans="1:11">
      <c r="A13" s="41"/>
      <c r="B13" s="48" t="s">
        <v>10</v>
      </c>
      <c r="C13" s="58" t="s">
        <v>21</v>
      </c>
      <c r="D13" s="58"/>
      <c r="E13" s="58"/>
      <c r="F13" s="50"/>
      <c r="G13" s="50"/>
      <c r="H13" s="50"/>
      <c r="I13" s="50"/>
      <c r="J13" s="60"/>
      <c r="K13" s="11"/>
    </row>
    <row r="14" spans="1:11">
      <c r="A14" s="41"/>
      <c r="B14" s="58"/>
      <c r="C14" s="48" t="s">
        <v>22</v>
      </c>
      <c r="D14" s="58" t="s">
        <v>23</v>
      </c>
      <c r="E14" s="61"/>
      <c r="F14" s="60">
        <v>22316804148.720001</v>
      </c>
      <c r="G14" s="51"/>
      <c r="H14" s="60">
        <v>4133812046.98</v>
      </c>
      <c r="I14" s="51" t="s">
        <v>12</v>
      </c>
      <c r="J14" s="60">
        <f t="shared" ref="J14:J19" si="0">F14+H14</f>
        <v>26450616195.700001</v>
      </c>
      <c r="K14" s="12" t="s">
        <v>12</v>
      </c>
    </row>
    <row r="15" spans="1:11">
      <c r="A15" s="41"/>
      <c r="B15" s="58"/>
      <c r="C15" s="48" t="s">
        <v>24</v>
      </c>
      <c r="D15" s="58" t="s">
        <v>25</v>
      </c>
      <c r="E15" s="61"/>
      <c r="F15" s="60">
        <v>9925140274.5200005</v>
      </c>
      <c r="G15" s="51"/>
      <c r="H15" s="60">
        <v>1321360646.52</v>
      </c>
      <c r="I15" s="51" t="s">
        <v>12</v>
      </c>
      <c r="J15" s="60">
        <f t="shared" si="0"/>
        <v>11246500921.040001</v>
      </c>
      <c r="K15" s="12" t="s">
        <v>12</v>
      </c>
    </row>
    <row r="16" spans="1:11">
      <c r="A16" s="41"/>
      <c r="B16" s="58"/>
      <c r="C16" s="48" t="s">
        <v>26</v>
      </c>
      <c r="D16" s="58" t="s">
        <v>27</v>
      </c>
      <c r="E16" s="61"/>
      <c r="F16" s="60">
        <v>534571759.93000001</v>
      </c>
      <c r="G16" s="51"/>
      <c r="H16" s="60">
        <v>0</v>
      </c>
      <c r="I16" s="62"/>
      <c r="J16" s="60">
        <f t="shared" si="0"/>
        <v>534571759.93000001</v>
      </c>
      <c r="K16" s="12" t="s">
        <v>12</v>
      </c>
    </row>
    <row r="17" spans="1:11">
      <c r="A17" s="41"/>
      <c r="B17" s="58"/>
      <c r="C17" s="48" t="s">
        <v>28</v>
      </c>
      <c r="D17" s="58" t="s">
        <v>29</v>
      </c>
      <c r="E17" s="61"/>
      <c r="F17" s="60">
        <v>5329674245.0900002</v>
      </c>
      <c r="G17" s="51"/>
      <c r="H17" s="60">
        <v>0</v>
      </c>
      <c r="I17" s="62"/>
      <c r="J17" s="60">
        <f t="shared" si="0"/>
        <v>5329674245.0900002</v>
      </c>
      <c r="K17" s="12" t="s">
        <v>12</v>
      </c>
    </row>
    <row r="18" spans="1:11">
      <c r="A18" s="41"/>
      <c r="B18" s="58"/>
      <c r="C18" s="48" t="s">
        <v>30</v>
      </c>
      <c r="D18" s="58" t="s">
        <v>31</v>
      </c>
      <c r="E18" s="61"/>
      <c r="F18" s="60">
        <v>1285164153.48</v>
      </c>
      <c r="G18" s="51"/>
      <c r="H18" s="60">
        <v>0</v>
      </c>
      <c r="I18" s="62"/>
      <c r="J18" s="60">
        <f t="shared" si="0"/>
        <v>1285164153.48</v>
      </c>
      <c r="K18" s="12" t="s">
        <v>12</v>
      </c>
    </row>
    <row r="19" spans="1:11">
      <c r="A19" s="41"/>
      <c r="B19" s="58"/>
      <c r="C19" s="48" t="s">
        <v>32</v>
      </c>
      <c r="D19" s="58" t="s">
        <v>33</v>
      </c>
      <c r="E19" s="61"/>
      <c r="F19" s="60">
        <f>SUM(F14:F18)</f>
        <v>39391354581.740005</v>
      </c>
      <c r="G19" s="51" t="s">
        <v>12</v>
      </c>
      <c r="H19" s="60">
        <f>SUM(H14:H18)</f>
        <v>5455172693.5</v>
      </c>
      <c r="I19" s="51" t="s">
        <v>12</v>
      </c>
      <c r="J19" s="60">
        <f t="shared" si="0"/>
        <v>44846527275.240005</v>
      </c>
      <c r="K19" s="12" t="s">
        <v>12</v>
      </c>
    </row>
    <row r="20" spans="1:11">
      <c r="A20" s="41"/>
      <c r="B20" s="48" t="s">
        <v>13</v>
      </c>
      <c r="C20" s="58" t="s">
        <v>34</v>
      </c>
      <c r="D20" s="58"/>
      <c r="E20" s="58"/>
      <c r="F20" s="50"/>
      <c r="G20" s="51"/>
      <c r="H20" s="50"/>
      <c r="I20" s="51"/>
      <c r="J20" s="60"/>
      <c r="K20" s="12"/>
    </row>
    <row r="21" spans="1:11" s="14" customFormat="1">
      <c r="A21" s="41"/>
      <c r="B21" s="58"/>
      <c r="C21" s="63" t="s">
        <v>22</v>
      </c>
      <c r="D21" s="58" t="s">
        <v>35</v>
      </c>
      <c r="E21" s="61"/>
      <c r="F21" s="50">
        <v>841000</v>
      </c>
      <c r="G21" s="51"/>
      <c r="H21" s="50">
        <v>159000</v>
      </c>
      <c r="I21" s="51" t="s">
        <v>12</v>
      </c>
      <c r="J21" s="60">
        <f t="shared" ref="J21:J25" si="1">F21+H21</f>
        <v>1000000</v>
      </c>
      <c r="K21" s="15" t="s">
        <v>12</v>
      </c>
    </row>
    <row r="22" spans="1:11" s="14" customFormat="1">
      <c r="A22" s="41"/>
      <c r="B22" s="58"/>
      <c r="C22" s="63" t="s">
        <v>24</v>
      </c>
      <c r="D22" s="58" t="s">
        <v>36</v>
      </c>
      <c r="E22" s="61"/>
      <c r="F22" s="50">
        <v>389163000</v>
      </c>
      <c r="G22" s="51"/>
      <c r="H22" s="50">
        <v>49591000</v>
      </c>
      <c r="I22" s="51" t="s">
        <v>12</v>
      </c>
      <c r="J22" s="60">
        <f t="shared" si="1"/>
        <v>438754000</v>
      </c>
      <c r="K22" s="15" t="s">
        <v>12</v>
      </c>
    </row>
    <row r="23" spans="1:11">
      <c r="A23" s="41"/>
      <c r="B23" s="58"/>
      <c r="C23" s="64" t="s">
        <v>26</v>
      </c>
      <c r="D23" s="58" t="s">
        <v>37</v>
      </c>
      <c r="E23" s="61"/>
      <c r="F23" s="50">
        <v>734628412.85000002</v>
      </c>
      <c r="G23" s="51"/>
      <c r="H23" s="50">
        <v>98000424.900000006</v>
      </c>
      <c r="I23" s="51"/>
      <c r="J23" s="60">
        <f t="shared" si="1"/>
        <v>832628837.75</v>
      </c>
      <c r="K23" s="12"/>
    </row>
    <row r="24" spans="1:11">
      <c r="A24" s="41"/>
      <c r="B24" s="58"/>
      <c r="C24" s="64" t="s">
        <v>28</v>
      </c>
      <c r="D24" s="58" t="s">
        <v>38</v>
      </c>
      <c r="E24" s="61"/>
      <c r="F24" s="50">
        <f>SUM(F21:F23)</f>
        <v>1124632412.8499999</v>
      </c>
      <c r="G24" s="51" t="s">
        <v>12</v>
      </c>
      <c r="H24" s="50">
        <f>SUM(H21:H23)</f>
        <v>147750424.90000001</v>
      </c>
      <c r="I24" s="51" t="s">
        <v>12</v>
      </c>
      <c r="J24" s="60">
        <f t="shared" si="1"/>
        <v>1272382837.75</v>
      </c>
      <c r="K24" s="12" t="s">
        <v>12</v>
      </c>
    </row>
    <row r="25" spans="1:11">
      <c r="A25" s="41"/>
      <c r="B25" s="48" t="s">
        <v>15</v>
      </c>
      <c r="C25" s="58" t="s">
        <v>39</v>
      </c>
      <c r="D25" s="58"/>
      <c r="E25" s="58"/>
      <c r="F25" s="50">
        <f>+F19-F24</f>
        <v>38266722168.890007</v>
      </c>
      <c r="G25" s="51" t="s">
        <v>12</v>
      </c>
      <c r="H25" s="50">
        <f>+H19-H24</f>
        <v>5307422268.6000004</v>
      </c>
      <c r="I25" s="51" t="s">
        <v>12</v>
      </c>
      <c r="J25" s="60">
        <f t="shared" si="1"/>
        <v>43574144437.490005</v>
      </c>
      <c r="K25" s="12" t="s">
        <v>12</v>
      </c>
    </row>
    <row r="26" spans="1:11">
      <c r="A26" s="41"/>
      <c r="B26" s="48" t="s">
        <v>17</v>
      </c>
      <c r="C26" s="58" t="s">
        <v>40</v>
      </c>
      <c r="D26" s="58"/>
      <c r="E26" s="58"/>
      <c r="F26" s="50"/>
      <c r="G26" s="51"/>
      <c r="H26" s="50"/>
      <c r="I26" s="51"/>
      <c r="J26" s="60"/>
      <c r="K26" s="12"/>
    </row>
    <row r="27" spans="1:11" s="14" customFormat="1">
      <c r="A27" s="41"/>
      <c r="B27" s="48"/>
      <c r="C27" s="63" t="s">
        <v>22</v>
      </c>
      <c r="D27" s="58" t="s">
        <v>41</v>
      </c>
      <c r="E27" s="58"/>
      <c r="F27" s="50">
        <v>619430923.30999994</v>
      </c>
      <c r="G27" s="51"/>
      <c r="H27" s="50">
        <v>228706909.97</v>
      </c>
      <c r="I27" s="51"/>
      <c r="J27" s="60">
        <f t="shared" ref="J27:J29" si="2">F27+H27</f>
        <v>848137833.27999997</v>
      </c>
      <c r="K27" s="15"/>
    </row>
    <row r="28" spans="1:11">
      <c r="A28" s="41"/>
      <c r="B28" s="48"/>
      <c r="C28" s="63" t="s">
        <v>24</v>
      </c>
      <c r="D28" s="58" t="s">
        <v>42</v>
      </c>
      <c r="E28" s="58"/>
      <c r="F28" s="50">
        <f>1828011-539463</f>
        <v>1288548</v>
      </c>
      <c r="G28" s="51"/>
      <c r="H28" s="50">
        <v>-192</v>
      </c>
      <c r="I28" s="51" t="s">
        <v>12</v>
      </c>
      <c r="J28" s="60">
        <f t="shared" si="2"/>
        <v>1288356</v>
      </c>
      <c r="K28" s="12"/>
    </row>
    <row r="29" spans="1:11">
      <c r="A29" s="41"/>
      <c r="B29" s="48"/>
      <c r="C29" s="63" t="s">
        <v>26</v>
      </c>
      <c r="D29" s="58" t="s">
        <v>38</v>
      </c>
      <c r="E29" s="58"/>
      <c r="F29" s="50">
        <f>+F27+F28</f>
        <v>620719471.30999994</v>
      </c>
      <c r="G29" s="51"/>
      <c r="H29" s="50">
        <f>+H27+H28</f>
        <v>228706717.97</v>
      </c>
      <c r="I29" s="51"/>
      <c r="J29" s="60">
        <f t="shared" si="2"/>
        <v>849426189.27999997</v>
      </c>
      <c r="K29" s="12"/>
    </row>
    <row r="30" spans="1:11">
      <c r="A30" s="41"/>
      <c r="B30" s="48" t="s">
        <v>43</v>
      </c>
      <c r="C30" s="58" t="s">
        <v>44</v>
      </c>
      <c r="D30" s="58"/>
      <c r="E30" s="58"/>
      <c r="F30" s="50"/>
      <c r="G30" s="51"/>
      <c r="H30" s="50"/>
      <c r="I30" s="51"/>
      <c r="J30" s="60"/>
      <c r="K30" s="12"/>
    </row>
    <row r="31" spans="1:11" s="14" customFormat="1">
      <c r="A31" s="41"/>
      <c r="B31" s="58"/>
      <c r="C31" s="48" t="s">
        <v>22</v>
      </c>
      <c r="D31" s="58" t="s">
        <v>45</v>
      </c>
      <c r="E31" s="61"/>
      <c r="F31" s="50">
        <v>19035461.34</v>
      </c>
      <c r="G31" s="51"/>
      <c r="H31" s="50">
        <v>0</v>
      </c>
      <c r="I31" s="51" t="s">
        <v>12</v>
      </c>
      <c r="J31" s="60">
        <f t="shared" ref="J31:J37" si="3">F31+H31</f>
        <v>19035461.34</v>
      </c>
      <c r="K31" s="15" t="s">
        <v>12</v>
      </c>
    </row>
    <row r="32" spans="1:11" s="14" customFormat="1">
      <c r="A32" s="41"/>
      <c r="B32" s="58"/>
      <c r="C32" s="48" t="s">
        <v>24</v>
      </c>
      <c r="D32" s="58" t="s">
        <v>46</v>
      </c>
      <c r="E32" s="61"/>
      <c r="F32" s="50">
        <v>1038901</v>
      </c>
      <c r="G32" s="51"/>
      <c r="H32" s="50">
        <v>0</v>
      </c>
      <c r="I32" s="51"/>
      <c r="J32" s="60">
        <f t="shared" si="3"/>
        <v>1038901</v>
      </c>
      <c r="K32" s="15"/>
    </row>
    <row r="33" spans="1:17" s="14" customFormat="1">
      <c r="A33" s="41"/>
      <c r="B33" s="58"/>
      <c r="C33" s="63" t="s">
        <v>26</v>
      </c>
      <c r="D33" s="58" t="s">
        <v>47</v>
      </c>
      <c r="E33" s="61"/>
      <c r="F33" s="50">
        <v>77539959.060000002</v>
      </c>
      <c r="G33" s="51"/>
      <c r="H33" s="50">
        <v>0</v>
      </c>
      <c r="I33" s="51"/>
      <c r="J33" s="60">
        <f t="shared" si="3"/>
        <v>77539959.060000002</v>
      </c>
      <c r="K33" s="15"/>
    </row>
    <row r="34" spans="1:17" s="14" customFormat="1" ht="9" hidden="1" customHeight="1">
      <c r="A34" s="41"/>
      <c r="B34" s="58"/>
      <c r="C34" s="65" t="s">
        <v>28</v>
      </c>
      <c r="D34" s="58" t="s">
        <v>48</v>
      </c>
      <c r="E34" s="61"/>
      <c r="F34" s="50">
        <v>0</v>
      </c>
      <c r="G34" s="51"/>
      <c r="H34" s="50">
        <v>0</v>
      </c>
      <c r="I34" s="51"/>
      <c r="J34" s="60">
        <f>+F34+H34</f>
        <v>0</v>
      </c>
      <c r="K34" s="15"/>
    </row>
    <row r="35" spans="1:17" ht="9" customHeight="1">
      <c r="A35" s="41"/>
      <c r="B35" s="58"/>
      <c r="C35" s="63" t="s">
        <v>28</v>
      </c>
      <c r="D35" s="58" t="s">
        <v>99</v>
      </c>
      <c r="E35" s="61"/>
      <c r="F35" s="50">
        <v>0</v>
      </c>
      <c r="G35" s="51"/>
      <c r="H35" s="50">
        <v>0</v>
      </c>
      <c r="I35" s="51"/>
      <c r="J35" s="60">
        <f>+F35+H35</f>
        <v>0</v>
      </c>
      <c r="K35" s="12" t="s">
        <v>12</v>
      </c>
    </row>
    <row r="36" spans="1:17" ht="9" customHeight="1">
      <c r="A36" s="41"/>
      <c r="B36" s="58"/>
      <c r="C36" s="63" t="s">
        <v>30</v>
      </c>
      <c r="D36" s="58" t="s">
        <v>38</v>
      </c>
      <c r="E36" s="61"/>
      <c r="F36" s="50">
        <f>SUM(F31:F35)</f>
        <v>97614321.400000006</v>
      </c>
      <c r="G36" s="51" t="s">
        <v>12</v>
      </c>
      <c r="H36" s="50">
        <f>SUM(H31:H35)</f>
        <v>0</v>
      </c>
      <c r="I36" s="51" t="s">
        <v>12</v>
      </c>
      <c r="J36" s="60">
        <f t="shared" si="3"/>
        <v>97614321.400000006</v>
      </c>
      <c r="K36" s="12"/>
    </row>
    <row r="37" spans="1:17">
      <c r="A37" s="41"/>
      <c r="B37" s="66" t="s">
        <v>49</v>
      </c>
      <c r="C37" s="55" t="s">
        <v>50</v>
      </c>
      <c r="D37" s="55"/>
      <c r="E37" s="55"/>
      <c r="F37" s="57">
        <f>+F25+F29+F36</f>
        <v>38985055961.600006</v>
      </c>
      <c r="G37" s="67" t="s">
        <v>12</v>
      </c>
      <c r="H37" s="57">
        <f>+H25+H29+H36</f>
        <v>5536128986.5700006</v>
      </c>
      <c r="I37" s="67" t="s">
        <v>12</v>
      </c>
      <c r="J37" s="57">
        <f t="shared" si="3"/>
        <v>44521184948.170006</v>
      </c>
      <c r="K37" s="12" t="s">
        <v>12</v>
      </c>
    </row>
    <row r="38" spans="1:17" s="14" customFormat="1">
      <c r="A38" s="39" t="s">
        <v>51</v>
      </c>
      <c r="B38" s="72" t="s">
        <v>52</v>
      </c>
      <c r="C38" s="72"/>
      <c r="D38" s="72"/>
      <c r="E38" s="73"/>
      <c r="F38" s="50"/>
      <c r="G38" s="68"/>
      <c r="H38" s="50"/>
      <c r="I38" s="68"/>
      <c r="J38" s="60"/>
      <c r="K38" s="15"/>
      <c r="Q38" s="75"/>
    </row>
    <row r="39" spans="1:17" s="14" customFormat="1">
      <c r="A39" s="41"/>
      <c r="B39" s="48" t="s">
        <v>10</v>
      </c>
      <c r="C39" s="58" t="s">
        <v>53</v>
      </c>
      <c r="D39" s="58"/>
      <c r="E39" s="58"/>
      <c r="F39" s="50">
        <f>-[1]Transfers!C15</f>
        <v>-1400741455</v>
      </c>
      <c r="G39" s="68"/>
      <c r="H39" s="50">
        <f>+F39*-1</f>
        <v>1400741455</v>
      </c>
      <c r="I39" s="68"/>
      <c r="J39" s="60">
        <f>+F39+H39</f>
        <v>0</v>
      </c>
      <c r="K39" s="15"/>
    </row>
    <row r="40" spans="1:17" s="14" customFormat="1">
      <c r="A40" s="41"/>
      <c r="B40" s="48" t="s">
        <v>13</v>
      </c>
      <c r="C40" s="58" t="s">
        <v>54</v>
      </c>
      <c r="D40" s="58"/>
      <c r="E40" s="58"/>
      <c r="F40" s="50">
        <f>+[1]Transfers!C35</f>
        <v>69310433</v>
      </c>
      <c r="G40" s="68"/>
      <c r="H40" s="50">
        <f>-1*F40</f>
        <v>-69310433</v>
      </c>
      <c r="I40" s="68"/>
      <c r="J40" s="60">
        <f>+F40+H40</f>
        <v>0</v>
      </c>
      <c r="K40" s="15"/>
    </row>
    <row r="41" spans="1:17" s="14" customFormat="1">
      <c r="A41" s="41"/>
      <c r="B41" s="48" t="s">
        <v>15</v>
      </c>
      <c r="C41" s="58" t="s">
        <v>38</v>
      </c>
      <c r="D41" s="58"/>
      <c r="E41" s="58"/>
      <c r="F41" s="50">
        <f>+F39+F40</f>
        <v>-1331431022</v>
      </c>
      <c r="G41" s="68"/>
      <c r="H41" s="50">
        <f>+H39+H40</f>
        <v>1331431022</v>
      </c>
      <c r="I41" s="68"/>
      <c r="J41" s="60">
        <f>+F41+H41</f>
        <v>0</v>
      </c>
      <c r="K41" s="15"/>
    </row>
    <row r="42" spans="1:17" s="14" customFormat="1">
      <c r="A42" s="39" t="s">
        <v>55</v>
      </c>
      <c r="B42" s="45" t="s">
        <v>56</v>
      </c>
      <c r="C42" s="45"/>
      <c r="D42" s="45"/>
      <c r="E42" s="45"/>
      <c r="F42" s="69"/>
      <c r="G42" s="69"/>
      <c r="H42" s="69"/>
      <c r="I42" s="69"/>
      <c r="J42" s="59"/>
      <c r="K42" s="16"/>
    </row>
    <row r="43" spans="1:17" s="14" customFormat="1">
      <c r="A43" s="41"/>
      <c r="B43" s="48" t="s">
        <v>57</v>
      </c>
      <c r="C43" s="58" t="s">
        <v>58</v>
      </c>
      <c r="D43" s="58"/>
      <c r="E43" s="58"/>
      <c r="F43" s="50"/>
      <c r="G43" s="50"/>
      <c r="H43" s="50"/>
      <c r="I43" s="50"/>
      <c r="J43" s="60"/>
      <c r="K43" s="17"/>
    </row>
    <row r="44" spans="1:17" s="14" customFormat="1">
      <c r="A44" s="41"/>
      <c r="B44" s="58"/>
      <c r="C44" s="48" t="s">
        <v>22</v>
      </c>
      <c r="D44" s="58" t="s">
        <v>59</v>
      </c>
      <c r="E44" s="61"/>
      <c r="F44" s="60">
        <f>'[1]Allocation Accounts'!G37</f>
        <v>44166588455.720001</v>
      </c>
      <c r="G44" s="51"/>
      <c r="H44" s="50">
        <v>0</v>
      </c>
      <c r="I44" s="50"/>
      <c r="J44" s="60">
        <f t="shared" ref="J44:J50" si="4">F44+H44</f>
        <v>44166588455.720001</v>
      </c>
      <c r="K44" s="15"/>
    </row>
    <row r="45" spans="1:17" s="14" customFormat="1">
      <c r="A45" s="41"/>
      <c r="B45" s="58"/>
      <c r="C45" s="48" t="s">
        <v>24</v>
      </c>
      <c r="D45" s="58" t="s">
        <v>60</v>
      </c>
      <c r="E45" s="61"/>
      <c r="F45" s="60">
        <f>'[1]Allocation Accounts'!G38+'[1]Allocation Accounts'!G39</f>
        <v>0</v>
      </c>
      <c r="G45" s="51"/>
      <c r="H45" s="50">
        <v>0</v>
      </c>
      <c r="I45" s="50"/>
      <c r="J45" s="60">
        <f t="shared" si="4"/>
        <v>0</v>
      </c>
      <c r="K45" s="15"/>
    </row>
    <row r="46" spans="1:17" s="14" customFormat="1">
      <c r="A46" s="41"/>
      <c r="B46" s="58"/>
      <c r="C46" s="48" t="s">
        <v>26</v>
      </c>
      <c r="D46" s="58" t="s">
        <v>61</v>
      </c>
      <c r="E46" s="61"/>
      <c r="F46" s="50">
        <f>+'[1]Allocation Accounts'!G40</f>
        <v>87962.68</v>
      </c>
      <c r="G46" s="51"/>
      <c r="H46" s="50">
        <v>0</v>
      </c>
      <c r="I46" s="50"/>
      <c r="J46" s="60">
        <f t="shared" si="4"/>
        <v>87962.68</v>
      </c>
      <c r="K46" s="15"/>
    </row>
    <row r="47" spans="1:17" s="14" customFormat="1">
      <c r="A47" s="41"/>
      <c r="B47" s="58"/>
      <c r="C47" s="48" t="s">
        <v>28</v>
      </c>
      <c r="D47" s="58" t="s">
        <v>62</v>
      </c>
      <c r="E47" s="61"/>
      <c r="F47" s="50">
        <f>SUM('[1]Allocation Accounts'!G42:G73)</f>
        <v>8854269.6100000013</v>
      </c>
      <c r="G47" s="51"/>
      <c r="H47" s="50">
        <v>0</v>
      </c>
      <c r="I47" s="50"/>
      <c r="J47" s="60">
        <f t="shared" si="4"/>
        <v>8854269.6100000013</v>
      </c>
      <c r="K47" s="15"/>
    </row>
    <row r="48" spans="1:17" s="14" customFormat="1">
      <c r="A48" s="41"/>
      <c r="B48" s="58"/>
      <c r="C48" s="63" t="s">
        <v>30</v>
      </c>
      <c r="D48" s="58" t="s">
        <v>38</v>
      </c>
      <c r="E48" s="61"/>
      <c r="F48" s="60">
        <f>SUM(F44:F47)</f>
        <v>44175530688.010002</v>
      </c>
      <c r="G48" s="51"/>
      <c r="H48" s="50">
        <v>0</v>
      </c>
      <c r="I48" s="50"/>
      <c r="J48" s="60">
        <f t="shared" si="4"/>
        <v>44175530688.010002</v>
      </c>
      <c r="K48" s="15"/>
    </row>
    <row r="49" spans="1:11" s="14" customFormat="1">
      <c r="A49" s="41"/>
      <c r="B49" s="48" t="s">
        <v>13</v>
      </c>
      <c r="C49" s="58" t="s">
        <v>63</v>
      </c>
      <c r="D49" s="58"/>
      <c r="E49" s="58"/>
      <c r="F49" s="60">
        <f>SUM('[1]Allocation Accounts'!G78:G81)</f>
        <v>583502715.22000003</v>
      </c>
      <c r="G49" s="51"/>
      <c r="H49" s="50">
        <v>0</v>
      </c>
      <c r="I49" s="50"/>
      <c r="J49" s="60">
        <f t="shared" si="4"/>
        <v>583502715.22000003</v>
      </c>
      <c r="K49" s="15"/>
    </row>
    <row r="50" spans="1:11" s="14" customFormat="1">
      <c r="A50" s="41"/>
      <c r="B50" s="48" t="s">
        <v>15</v>
      </c>
      <c r="C50" s="58" t="s">
        <v>64</v>
      </c>
      <c r="D50" s="58"/>
      <c r="E50" s="58"/>
      <c r="F50" s="50">
        <v>0</v>
      </c>
      <c r="G50" s="51"/>
      <c r="H50" s="50">
        <f>+'[1]Allocation Accounts'!G109+'[1]Allocation Accounts'!G110</f>
        <v>10515264495.060001</v>
      </c>
      <c r="I50" s="51"/>
      <c r="J50" s="60">
        <f t="shared" si="4"/>
        <v>10515264495.060001</v>
      </c>
      <c r="K50" s="15"/>
    </row>
    <row r="51" spans="1:11" s="14" customFormat="1">
      <c r="A51" s="41"/>
      <c r="B51" s="48" t="s">
        <v>17</v>
      </c>
      <c r="C51" s="58" t="s">
        <v>65</v>
      </c>
      <c r="D51" s="58"/>
      <c r="E51" s="58"/>
      <c r="F51" s="60"/>
      <c r="G51" s="51"/>
      <c r="H51" s="50"/>
      <c r="I51" s="50"/>
      <c r="J51" s="60"/>
      <c r="K51" s="15"/>
    </row>
    <row r="52" spans="1:11" s="14" customFormat="1">
      <c r="A52" s="41"/>
      <c r="B52" s="58"/>
      <c r="C52" s="63" t="s">
        <v>22</v>
      </c>
      <c r="D52" s="58" t="s">
        <v>66</v>
      </c>
      <c r="E52" s="61"/>
      <c r="F52" s="60">
        <v>0</v>
      </c>
      <c r="G52" s="51"/>
      <c r="H52" s="50">
        <v>0</v>
      </c>
      <c r="I52" s="50"/>
      <c r="J52" s="60">
        <f t="shared" ref="J52:J59" si="5">F52+H52</f>
        <v>0</v>
      </c>
      <c r="K52" s="15"/>
    </row>
    <row r="53" spans="1:11" s="14" customFormat="1">
      <c r="A53" s="41"/>
      <c r="B53" s="58"/>
      <c r="C53" s="48" t="s">
        <v>24</v>
      </c>
      <c r="D53" s="58" t="s">
        <v>67</v>
      </c>
      <c r="E53" s="61"/>
      <c r="F53" s="60">
        <f>SUM('[1]Allocation Accounts'!G89:G90)</f>
        <v>143919861.91999999</v>
      </c>
      <c r="G53" s="51"/>
      <c r="H53" s="50">
        <v>0</v>
      </c>
      <c r="I53" s="50"/>
      <c r="J53" s="60">
        <f t="shared" si="5"/>
        <v>143919861.91999999</v>
      </c>
      <c r="K53" s="15"/>
    </row>
    <row r="54" spans="1:11" s="14" customFormat="1">
      <c r="A54" s="41"/>
      <c r="B54" s="58"/>
      <c r="C54" s="48" t="s">
        <v>26</v>
      </c>
      <c r="D54" s="58" t="s">
        <v>68</v>
      </c>
      <c r="E54" s="61"/>
      <c r="F54" s="60">
        <f>SUM('[1]Allocation Accounts'!G87:G88)</f>
        <v>701711613.24000001</v>
      </c>
      <c r="G54" s="51"/>
      <c r="H54" s="50">
        <v>0</v>
      </c>
      <c r="I54" s="50"/>
      <c r="J54" s="60">
        <f t="shared" si="5"/>
        <v>701711613.24000001</v>
      </c>
      <c r="K54" s="15"/>
    </row>
    <row r="55" spans="1:11" s="14" customFormat="1">
      <c r="A55" s="41"/>
      <c r="B55" s="58"/>
      <c r="C55" s="48" t="s">
        <v>28</v>
      </c>
      <c r="D55" s="58" t="s">
        <v>69</v>
      </c>
      <c r="E55" s="61"/>
      <c r="F55" s="60">
        <f>+'[1]Allocation Accounts'!G91</f>
        <v>0</v>
      </c>
      <c r="G55" s="51"/>
      <c r="H55" s="50">
        <v>0</v>
      </c>
      <c r="I55" s="50"/>
      <c r="J55" s="60">
        <f t="shared" si="5"/>
        <v>0</v>
      </c>
      <c r="K55" s="15"/>
    </row>
    <row r="56" spans="1:11" s="14" customFormat="1">
      <c r="A56" s="41"/>
      <c r="B56" s="58"/>
      <c r="C56" s="63" t="s">
        <v>30</v>
      </c>
      <c r="D56" s="58" t="s">
        <v>38</v>
      </c>
      <c r="E56" s="61"/>
      <c r="F56" s="60">
        <f>SUM(F52:F55)</f>
        <v>845631475.15999997</v>
      </c>
      <c r="G56" s="51"/>
      <c r="H56" s="50">
        <v>0</v>
      </c>
      <c r="I56" s="50"/>
      <c r="J56" s="60">
        <f t="shared" si="5"/>
        <v>845631475.15999997</v>
      </c>
      <c r="K56" s="15"/>
    </row>
    <row r="57" spans="1:11" s="14" customFormat="1">
      <c r="A57" s="41"/>
      <c r="B57" s="48" t="s">
        <v>43</v>
      </c>
      <c r="C57" s="58" t="s">
        <v>70</v>
      </c>
      <c r="D57" s="58"/>
      <c r="E57" s="58"/>
      <c r="F57" s="60">
        <f>+'[1]Allocation Accounts'!D84</f>
        <v>0</v>
      </c>
      <c r="G57" s="51"/>
      <c r="H57" s="50">
        <v>0</v>
      </c>
      <c r="I57" s="50"/>
      <c r="J57" s="60">
        <f t="shared" si="5"/>
        <v>0</v>
      </c>
      <c r="K57" s="15"/>
    </row>
    <row r="58" spans="1:11" s="14" customFormat="1">
      <c r="A58" s="41"/>
      <c r="B58" s="48" t="s">
        <v>49</v>
      </c>
      <c r="C58" s="58" t="s">
        <v>96</v>
      </c>
      <c r="D58" s="58"/>
      <c r="E58" s="58"/>
      <c r="F58" s="60">
        <f>+'[1]Allocation Accounts'!G105</f>
        <v>2744946.34</v>
      </c>
      <c r="G58" s="51"/>
      <c r="H58" s="50">
        <v>0</v>
      </c>
      <c r="I58" s="50"/>
      <c r="J58" s="60">
        <f t="shared" si="5"/>
        <v>2744946.34</v>
      </c>
      <c r="K58" s="15"/>
    </row>
    <row r="59" spans="1:11" s="14" customFormat="1">
      <c r="A59" s="41"/>
      <c r="B59" s="48" t="s">
        <v>72</v>
      </c>
      <c r="C59" s="58" t="s">
        <v>71</v>
      </c>
      <c r="D59" s="58"/>
      <c r="E59" s="58"/>
      <c r="F59" s="60">
        <f>'[1]Allocation Accounts'!G97+'[1]Allocation Accounts'!G102</f>
        <v>31748.11</v>
      </c>
      <c r="G59" s="51"/>
      <c r="H59" s="50">
        <v>0</v>
      </c>
      <c r="I59" s="50"/>
      <c r="J59" s="60">
        <f t="shared" si="5"/>
        <v>31748.11</v>
      </c>
      <c r="K59" s="15"/>
    </row>
    <row r="60" spans="1:11" s="14" customFormat="1">
      <c r="A60" s="41"/>
      <c r="B60" s="48" t="s">
        <v>97</v>
      </c>
      <c r="C60" s="58" t="s">
        <v>73</v>
      </c>
      <c r="D60" s="58"/>
      <c r="E60" s="58"/>
      <c r="F60" s="60">
        <f>F48+F49+F50+F56+F57+F58+F59</f>
        <v>45607441572.840004</v>
      </c>
      <c r="G60" s="51"/>
      <c r="H60" s="50">
        <f>H48+H49+H50+H56+H57+H58+H59</f>
        <v>10515264495.060001</v>
      </c>
      <c r="I60" s="51"/>
      <c r="J60" s="60">
        <f>F60+H60</f>
        <v>56122706067.900009</v>
      </c>
      <c r="K60" s="15"/>
    </row>
    <row r="61" spans="1:11" s="14" customFormat="1">
      <c r="A61" s="39" t="s">
        <v>74</v>
      </c>
      <c r="B61" s="45" t="s">
        <v>75</v>
      </c>
      <c r="C61" s="45"/>
      <c r="D61" s="45"/>
      <c r="E61" s="45"/>
      <c r="F61" s="69"/>
      <c r="G61" s="69"/>
      <c r="H61" s="69"/>
      <c r="I61" s="69"/>
      <c r="J61" s="59"/>
      <c r="K61" s="16"/>
    </row>
    <row r="62" spans="1:11" s="14" customFormat="1">
      <c r="A62" s="41"/>
      <c r="B62" s="48" t="s">
        <v>10</v>
      </c>
      <c r="C62" s="58" t="s">
        <v>76</v>
      </c>
      <c r="D62" s="58"/>
      <c r="E62" s="58"/>
      <c r="F62" s="50"/>
      <c r="G62" s="50"/>
      <c r="H62" s="50"/>
      <c r="I62" s="50"/>
      <c r="J62" s="60"/>
      <c r="K62" s="17"/>
    </row>
    <row r="63" spans="1:11" s="14" customFormat="1">
      <c r="A63" s="41"/>
      <c r="B63" s="58"/>
      <c r="C63" s="58" t="s">
        <v>77</v>
      </c>
      <c r="D63" s="58"/>
      <c r="E63" s="58"/>
      <c r="F63" s="50">
        <v>20516161033.630001</v>
      </c>
      <c r="G63" s="51"/>
      <c r="H63" s="50">
        <v>7676182693.8599997</v>
      </c>
      <c r="I63" s="51"/>
      <c r="J63" s="60">
        <f>F63+H63</f>
        <v>28192343727.490002</v>
      </c>
      <c r="K63" s="15"/>
    </row>
    <row r="64" spans="1:11" s="14" customFormat="1">
      <c r="A64" s="41"/>
      <c r="B64" s="48" t="s">
        <v>13</v>
      </c>
      <c r="C64" s="58" t="s">
        <v>78</v>
      </c>
      <c r="D64" s="58"/>
      <c r="E64" s="58"/>
      <c r="F64" s="50"/>
      <c r="G64" s="50"/>
      <c r="H64" s="50"/>
      <c r="I64" s="50"/>
      <c r="J64" s="60"/>
      <c r="K64" s="17"/>
    </row>
    <row r="65" spans="1:11" s="14" customFormat="1">
      <c r="A65" s="41"/>
      <c r="B65" s="58"/>
      <c r="C65" s="48" t="s">
        <v>22</v>
      </c>
      <c r="D65" s="58" t="s">
        <v>14</v>
      </c>
      <c r="E65" s="61"/>
      <c r="F65" s="50">
        <v>2505895042.02</v>
      </c>
      <c r="G65" s="51"/>
      <c r="H65" s="50">
        <v>285439655.75</v>
      </c>
      <c r="I65" s="51"/>
      <c r="J65" s="60">
        <f>F65+H65</f>
        <v>2791334697.77</v>
      </c>
      <c r="K65" s="15"/>
    </row>
    <row r="66" spans="1:11" s="14" customFormat="1">
      <c r="A66" s="41"/>
      <c r="B66" s="58"/>
      <c r="C66" s="48" t="s">
        <v>24</v>
      </c>
      <c r="D66" s="58" t="s">
        <v>16</v>
      </c>
      <c r="E66" s="61"/>
      <c r="F66" s="50"/>
      <c r="G66" s="50"/>
      <c r="H66" s="50"/>
      <c r="I66" s="50"/>
      <c r="J66" s="60"/>
      <c r="K66" s="17"/>
    </row>
    <row r="67" spans="1:11" s="14" customFormat="1">
      <c r="A67" s="41"/>
      <c r="B67" s="58"/>
      <c r="C67" s="48"/>
      <c r="D67" s="48" t="s">
        <v>79</v>
      </c>
      <c r="E67" s="58" t="s">
        <v>59</v>
      </c>
      <c r="F67" s="50">
        <f>'[1]Allocation Accounts'!H37</f>
        <v>1059786737.0400085</v>
      </c>
      <c r="G67" s="51"/>
      <c r="H67" s="50">
        <v>0</v>
      </c>
      <c r="I67" s="50"/>
      <c r="J67" s="60">
        <f t="shared" ref="J67:J78" si="6">F67+H67</f>
        <v>1059786737.0400085</v>
      </c>
      <c r="K67" s="15"/>
    </row>
    <row r="68" spans="1:11" s="14" customFormat="1">
      <c r="A68" s="41"/>
      <c r="B68" s="58"/>
      <c r="C68" s="48"/>
      <c r="D68" s="48" t="s">
        <v>80</v>
      </c>
      <c r="E68" s="58" t="s">
        <v>60</v>
      </c>
      <c r="F68" s="60">
        <f>'[1]Allocation Accounts'!H38+'[1]Allocation Accounts'!H39</f>
        <v>4278779.63</v>
      </c>
      <c r="G68" s="51"/>
      <c r="H68" s="50">
        <v>0</v>
      </c>
      <c r="I68" s="50"/>
      <c r="J68" s="60">
        <f t="shared" si="6"/>
        <v>4278779.63</v>
      </c>
      <c r="K68" s="15"/>
    </row>
    <row r="69" spans="1:11" s="14" customFormat="1">
      <c r="A69" s="41"/>
      <c r="B69" s="58"/>
      <c r="C69" s="48"/>
      <c r="D69" s="48" t="s">
        <v>81</v>
      </c>
      <c r="E69" s="58" t="s">
        <v>82</v>
      </c>
      <c r="F69" s="60">
        <f>SUM('[1]Allocation Accounts'!H42:H73)</f>
        <v>14164681.349999998</v>
      </c>
      <c r="G69" s="51"/>
      <c r="H69" s="50">
        <v>0</v>
      </c>
      <c r="I69" s="50"/>
      <c r="J69" s="60">
        <f t="shared" si="6"/>
        <v>14164681.349999998</v>
      </c>
      <c r="K69" s="15"/>
    </row>
    <row r="70" spans="1:11" s="14" customFormat="1">
      <c r="A70" s="41"/>
      <c r="B70" s="58"/>
      <c r="C70" s="48"/>
      <c r="D70" s="48" t="s">
        <v>83</v>
      </c>
      <c r="E70" s="58" t="s">
        <v>61</v>
      </c>
      <c r="F70" s="50">
        <f>+'[1]Allocation Accounts'!H40</f>
        <v>4000.0000000000146</v>
      </c>
      <c r="G70" s="51"/>
      <c r="H70" s="50">
        <v>0</v>
      </c>
      <c r="I70" s="50"/>
      <c r="J70" s="60">
        <f t="shared" si="6"/>
        <v>4000.0000000000146</v>
      </c>
      <c r="K70" s="15"/>
    </row>
    <row r="71" spans="1:11" s="14" customFormat="1">
      <c r="A71" s="41"/>
      <c r="B71" s="58"/>
      <c r="C71" s="48"/>
      <c r="D71" s="48" t="s">
        <v>84</v>
      </c>
      <c r="E71" s="58" t="s">
        <v>63</v>
      </c>
      <c r="F71" s="50">
        <f>+'[1]Allocation Accounts'!H82</f>
        <v>255460192.39999998</v>
      </c>
      <c r="G71" s="51"/>
      <c r="H71" s="50">
        <v>0</v>
      </c>
      <c r="I71" s="50"/>
      <c r="J71" s="60">
        <f t="shared" si="6"/>
        <v>255460192.39999998</v>
      </c>
      <c r="K71" s="15"/>
    </row>
    <row r="72" spans="1:11" s="14" customFormat="1">
      <c r="A72" s="41"/>
      <c r="B72" s="58"/>
      <c r="C72" s="48"/>
      <c r="D72" s="48" t="s">
        <v>85</v>
      </c>
      <c r="E72" s="58" t="s">
        <v>64</v>
      </c>
      <c r="F72" s="60">
        <v>0</v>
      </c>
      <c r="G72" s="51"/>
      <c r="H72" s="50">
        <f>'[1]Allocation Accounts'!H111</f>
        <v>292735426.13999939</v>
      </c>
      <c r="I72" s="51"/>
      <c r="J72" s="60">
        <f t="shared" si="6"/>
        <v>292735426.13999939</v>
      </c>
      <c r="K72" s="15"/>
    </row>
    <row r="73" spans="1:11" s="14" customFormat="1">
      <c r="A73" s="41"/>
      <c r="B73" s="58"/>
      <c r="C73" s="48"/>
      <c r="D73" s="48" t="s">
        <v>86</v>
      </c>
      <c r="E73" s="58" t="s">
        <v>65</v>
      </c>
      <c r="F73" s="60">
        <f>'[1]Allocation Accounts'!H92</f>
        <v>285131349.10000002</v>
      </c>
      <c r="G73" s="51"/>
      <c r="H73" s="50">
        <v>0</v>
      </c>
      <c r="I73" s="50"/>
      <c r="J73" s="60">
        <f t="shared" si="6"/>
        <v>285131349.10000002</v>
      </c>
      <c r="K73" s="15"/>
    </row>
    <row r="74" spans="1:11" s="14" customFormat="1">
      <c r="A74" s="41"/>
      <c r="B74" s="58"/>
      <c r="C74" s="48"/>
      <c r="D74" s="48" t="s">
        <v>87</v>
      </c>
      <c r="E74" s="58" t="s">
        <v>70</v>
      </c>
      <c r="F74" s="50">
        <f>'[1]Allocation Accounts'!H84</f>
        <v>0</v>
      </c>
      <c r="G74" s="51"/>
      <c r="H74" s="50">
        <v>0</v>
      </c>
      <c r="I74" s="50"/>
      <c r="J74" s="60">
        <f t="shared" si="6"/>
        <v>0</v>
      </c>
      <c r="K74" s="15"/>
    </row>
    <row r="75" spans="1:11" s="14" customFormat="1">
      <c r="A75" s="41"/>
      <c r="B75" s="58"/>
      <c r="C75" s="48"/>
      <c r="D75" s="48" t="s">
        <v>88</v>
      </c>
      <c r="E75" s="58" t="s">
        <v>98</v>
      </c>
      <c r="F75" s="50">
        <f>+'[1]Allocation Accounts'!I105</f>
        <v>10673621.859999999</v>
      </c>
      <c r="G75" s="51"/>
      <c r="H75" s="50">
        <v>0</v>
      </c>
      <c r="I75" s="50"/>
      <c r="J75" s="60">
        <f t="shared" si="6"/>
        <v>10673621.859999999</v>
      </c>
      <c r="K75" s="15"/>
    </row>
    <row r="76" spans="1:11" s="14" customFormat="1">
      <c r="A76" s="41"/>
      <c r="B76" s="58"/>
      <c r="C76" s="48"/>
      <c r="D76" s="48" t="s">
        <v>88</v>
      </c>
      <c r="E76" s="58" t="s">
        <v>71</v>
      </c>
      <c r="F76" s="60">
        <f>'[1]Allocation Accounts'!H97+'[1]Allocation Accounts'!H102</f>
        <v>0</v>
      </c>
      <c r="G76" s="51"/>
      <c r="H76" s="50">
        <v>0</v>
      </c>
      <c r="I76" s="50"/>
      <c r="J76" s="60">
        <f t="shared" si="6"/>
        <v>0</v>
      </c>
      <c r="K76" s="15"/>
    </row>
    <row r="77" spans="1:11" s="14" customFormat="1">
      <c r="A77" s="41"/>
      <c r="B77" s="58"/>
      <c r="C77" s="48"/>
      <c r="D77" s="48" t="s">
        <v>89</v>
      </c>
      <c r="E77" s="58" t="s">
        <v>38</v>
      </c>
      <c r="F77" s="60">
        <f>SUM(F67:F76)</f>
        <v>1629499361.3800085</v>
      </c>
      <c r="G77" s="51"/>
      <c r="H77" s="50">
        <f>SUM(H67:H76)</f>
        <v>292735426.13999939</v>
      </c>
      <c r="I77" s="51"/>
      <c r="J77" s="60">
        <f t="shared" si="6"/>
        <v>1922234787.5200078</v>
      </c>
      <c r="K77" s="15"/>
    </row>
    <row r="78" spans="1:11" s="14" customFormat="1">
      <c r="A78" s="41"/>
      <c r="B78" s="58"/>
      <c r="C78" s="63" t="s">
        <v>26</v>
      </c>
      <c r="D78" s="70" t="s">
        <v>90</v>
      </c>
      <c r="E78" s="58"/>
      <c r="F78" s="60">
        <f>+F65+F77</f>
        <v>4135394403.4000082</v>
      </c>
      <c r="G78" s="51"/>
      <c r="H78" s="50">
        <f>+H65+H77</f>
        <v>578175081.88999939</v>
      </c>
      <c r="I78" s="51"/>
      <c r="J78" s="60">
        <f t="shared" si="6"/>
        <v>4713569485.2900076</v>
      </c>
      <c r="K78" s="15"/>
    </row>
    <row r="79" spans="1:11" s="14" customFormat="1">
      <c r="A79" s="43"/>
      <c r="B79" s="66" t="s">
        <v>15</v>
      </c>
      <c r="C79" s="55" t="s">
        <v>91</v>
      </c>
      <c r="D79" s="55"/>
      <c r="E79" s="55"/>
      <c r="F79" s="57">
        <f>+F63+F78</f>
        <v>24651555437.03001</v>
      </c>
      <c r="G79" s="51"/>
      <c r="H79" s="57">
        <f>+H63+H78</f>
        <v>8254357775.749999</v>
      </c>
      <c r="I79" s="51"/>
      <c r="J79" s="57">
        <f>+J63+J78</f>
        <v>32905913212.78001</v>
      </c>
      <c r="K79" s="15"/>
    </row>
    <row r="80" spans="1:11">
      <c r="A80" s="18" t="s">
        <v>92</v>
      </c>
      <c r="B80" s="2"/>
      <c r="C80" s="2"/>
      <c r="D80" s="2"/>
      <c r="E80" s="2"/>
      <c r="F80" s="2"/>
      <c r="G80" s="19"/>
      <c r="H80" s="2"/>
      <c r="I80" s="19"/>
      <c r="J80" s="20"/>
      <c r="K80" s="21"/>
    </row>
    <row r="81" spans="1:11">
      <c r="A81" s="13" t="s">
        <v>93</v>
      </c>
      <c r="B81" s="5"/>
      <c r="C81" s="5"/>
      <c r="D81" s="5"/>
      <c r="E81" s="5"/>
      <c r="F81" s="5"/>
      <c r="G81" s="5"/>
      <c r="H81" s="5"/>
      <c r="I81" s="5"/>
      <c r="J81" s="22"/>
      <c r="K81" s="23"/>
    </row>
    <row r="82" spans="1:11">
      <c r="A82" s="13" t="s">
        <v>94</v>
      </c>
      <c r="B82" s="5"/>
      <c r="C82" s="5"/>
      <c r="D82" s="5"/>
      <c r="E82" s="5"/>
      <c r="F82" s="5"/>
      <c r="G82" s="5"/>
      <c r="H82" s="5"/>
      <c r="I82" s="5"/>
      <c r="J82" s="22"/>
      <c r="K82" s="23"/>
    </row>
    <row r="83" spans="1:11" ht="2.25" customHeight="1">
      <c r="A83" s="24"/>
      <c r="B83" s="9"/>
      <c r="C83" s="9"/>
      <c r="D83" s="9"/>
      <c r="E83" s="9"/>
      <c r="F83" s="9"/>
      <c r="G83" s="9"/>
      <c r="H83" s="9"/>
      <c r="I83" s="9"/>
      <c r="J83" s="25"/>
      <c r="K83" s="26"/>
    </row>
  </sheetData>
  <mergeCells count="3">
    <mergeCell ref="A3:J3"/>
    <mergeCell ref="B38:E38"/>
    <mergeCell ref="A4:D4"/>
  </mergeCells>
  <printOptions horizontalCentered="1"/>
  <pageMargins left="0.5" right="0.5" top="0.5" bottom="0.5" header="0" footer="0"/>
  <pageSetup scale="98" orientation="portrait" r:id="rId1"/>
  <headerFooter alignWithMargins="0"/>
  <ignoredErrors>
    <ignoredError sqref="C44:C56 C76:C78 C65:C7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7588BC-B983-4EAF-BA72-B9283931CA7C}"/>
</file>

<file path=customXml/itemProps2.xml><?xml version="1.0" encoding="utf-8"?>
<ds:datastoreItem xmlns:ds="http://schemas.openxmlformats.org/officeDocument/2006/customXml" ds:itemID="{C85B0841-8625-457F-A216-B6822E6E7866}"/>
</file>

<file path=customXml/itemProps3.xml><?xml version="1.0" encoding="utf-8"?>
<ds:datastoreItem xmlns:ds="http://schemas.openxmlformats.org/officeDocument/2006/customXml" ds:itemID="{CA2AB13D-E05F-4E49-A73F-ACE2D04DD10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FE-10 2019</vt:lpstr>
      <vt:lpstr>'FE-10 2019'!Print_Area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Dougherty, Michael (FHWA)</dc:creator>
  <cp:lastModifiedBy>Presmy, Tiffany (FHWA)</cp:lastModifiedBy>
  <cp:lastPrinted>2020-02-03T18:16:17Z</cp:lastPrinted>
  <dcterms:created xsi:type="dcterms:W3CDTF">2020-02-03T18:15:27Z</dcterms:created>
  <dcterms:modified xsi:type="dcterms:W3CDTF">2020-10-28T11:53:27Z</dcterms:modified>
</cp:coreProperties>
</file>