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HTF\2023\"/>
    </mc:Choice>
  </mc:AlternateContent>
  <xr:revisionPtr revIDLastSave="0" documentId="13_ncr:1_{04F775CC-C4D5-4763-B71A-FFBE012B9932}" xr6:coauthVersionLast="47" xr6:coauthVersionMax="47" xr10:uidLastSave="{00000000-0000-0000-0000-000000000000}"/>
  <bookViews>
    <workbookView xWindow="-120" yWindow="-120" windowWidth="29040" windowHeight="15720" xr2:uid="{653FAAB5-22B6-41D9-8C3E-0ABA5CB088E0}"/>
  </bookViews>
  <sheets>
    <sheet name="Statement" sheetId="1" r:id="rId1"/>
  </sheets>
  <externalReferences>
    <externalReference r:id="rId2"/>
  </externalReferences>
  <definedNames>
    <definedName name="_xlnm.Print_Area" localSheetId="0">Statement!$A$1:$J$85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1" l="1"/>
  <c r="H80" i="1" s="1"/>
  <c r="H81" i="1" s="1"/>
  <c r="H87" i="1" s="1"/>
  <c r="F78" i="1"/>
  <c r="J78" i="1" s="1"/>
  <c r="J77" i="1"/>
  <c r="F77" i="1"/>
  <c r="J76" i="1"/>
  <c r="F76" i="1"/>
  <c r="F75" i="1"/>
  <c r="J75" i="1" s="1"/>
  <c r="H74" i="1"/>
  <c r="J74" i="1" s="1"/>
  <c r="J73" i="1"/>
  <c r="F73" i="1"/>
  <c r="J72" i="1"/>
  <c r="F72" i="1"/>
  <c r="F71" i="1"/>
  <c r="J71" i="1" s="1"/>
  <c r="F70" i="1"/>
  <c r="J70" i="1" s="1"/>
  <c r="J69" i="1"/>
  <c r="F69" i="1"/>
  <c r="J67" i="1"/>
  <c r="J65" i="1"/>
  <c r="F62" i="1"/>
  <c r="J62" i="1" s="1"/>
  <c r="F59" i="1"/>
  <c r="J59" i="1" s="1"/>
  <c r="F58" i="1"/>
  <c r="J58" i="1" s="1"/>
  <c r="J57" i="1"/>
  <c r="F57" i="1"/>
  <c r="F55" i="1"/>
  <c r="J55" i="1" s="1"/>
  <c r="F54" i="1"/>
  <c r="F53" i="1"/>
  <c r="F56" i="1" s="1"/>
  <c r="J56" i="1" s="1"/>
  <c r="F52" i="1"/>
  <c r="J52" i="1" s="1"/>
  <c r="J51" i="1"/>
  <c r="H49" i="1"/>
  <c r="H60" i="1" s="1"/>
  <c r="F48" i="1"/>
  <c r="J48" i="1" s="1"/>
  <c r="F46" i="1"/>
  <c r="J46" i="1" s="1"/>
  <c r="F45" i="1"/>
  <c r="J45" i="1" s="1"/>
  <c r="F44" i="1"/>
  <c r="J44" i="1" s="1"/>
  <c r="F43" i="1"/>
  <c r="F47" i="1" s="1"/>
  <c r="F39" i="1"/>
  <c r="H38" i="1"/>
  <c r="F38" i="1"/>
  <c r="F40" i="1" s="1"/>
  <c r="H35" i="1"/>
  <c r="F35" i="1"/>
  <c r="J35" i="1" s="1"/>
  <c r="J34" i="1"/>
  <c r="J33" i="1"/>
  <c r="J32" i="1"/>
  <c r="J31" i="1"/>
  <c r="H29" i="1"/>
  <c r="F28" i="1"/>
  <c r="J28" i="1" s="1"/>
  <c r="J27" i="1"/>
  <c r="H24" i="1"/>
  <c r="G24" i="1"/>
  <c r="F24" i="1"/>
  <c r="J24" i="1" s="1"/>
  <c r="J23" i="1"/>
  <c r="J22" i="1"/>
  <c r="J21" i="1"/>
  <c r="H19" i="1"/>
  <c r="H25" i="1" s="1"/>
  <c r="H36" i="1" s="1"/>
  <c r="F19" i="1"/>
  <c r="F25" i="1" s="1"/>
  <c r="J18" i="1"/>
  <c r="J17" i="1"/>
  <c r="J16" i="1"/>
  <c r="J15" i="1"/>
  <c r="J14" i="1"/>
  <c r="H11" i="1"/>
  <c r="F11" i="1"/>
  <c r="J10" i="1"/>
  <c r="J9" i="1"/>
  <c r="J8" i="1"/>
  <c r="J25" i="1" l="1"/>
  <c r="F36" i="1"/>
  <c r="J36" i="1" s="1"/>
  <c r="H40" i="1"/>
  <c r="J40" i="1" s="1"/>
  <c r="J39" i="1"/>
  <c r="F60" i="1"/>
  <c r="J60" i="1" s="1"/>
  <c r="J47" i="1"/>
  <c r="F79" i="1"/>
  <c r="F29" i="1"/>
  <c r="J29" i="1" s="1"/>
  <c r="H39" i="1"/>
  <c r="H88" i="1" s="1"/>
  <c r="H89" i="1" s="1"/>
  <c r="J38" i="1"/>
  <c r="J53" i="1"/>
  <c r="J11" i="1"/>
  <c r="J19" i="1"/>
  <c r="J49" i="1"/>
  <c r="J43" i="1"/>
  <c r="F88" i="1" l="1"/>
  <c r="J88" i="1" s="1"/>
  <c r="F80" i="1"/>
  <c r="J79" i="1"/>
  <c r="F81" i="1" l="1"/>
  <c r="F87" i="1" s="1"/>
  <c r="J80" i="1"/>
  <c r="J81" i="1" s="1"/>
  <c r="F89" i="1" l="1"/>
  <c r="J89" i="1" s="1"/>
  <c r="J87" i="1"/>
</calcChain>
</file>

<file path=xl/sharedStrings.xml><?xml version="1.0" encoding="utf-8"?>
<sst xmlns="http://schemas.openxmlformats.org/spreadsheetml/2006/main" count="201" uniqueCount="107">
  <si>
    <t xml:space="preserve">STATUS OF THE FEDERAL HIGHWAY TRUST FUND </t>
  </si>
  <si>
    <t>OCTOBER 1, 2022 -  SEPTEMBER 30, 2023</t>
  </si>
  <si>
    <t>ITEM</t>
  </si>
  <si>
    <t>HIGHWAY</t>
  </si>
  <si>
    <t>MASS TRANSIT</t>
  </si>
  <si>
    <t>TOTAL</t>
  </si>
  <si>
    <t>ACCOUNT</t>
  </si>
  <si>
    <t xml:space="preserve">ACCOUNT  </t>
  </si>
  <si>
    <t xml:space="preserve"> </t>
  </si>
  <si>
    <t xml:space="preserve">I. </t>
  </si>
  <si>
    <t xml:space="preserve">Opening balance:  </t>
  </si>
  <si>
    <t xml:space="preserve">A. </t>
  </si>
  <si>
    <t>Investments - U.S. Treasury special certificates of indebtedness</t>
  </si>
  <si>
    <t>P</t>
  </si>
  <si>
    <t xml:space="preserve">B. </t>
  </si>
  <si>
    <t>Uninvested - held by Bureau of the Fiscal Service</t>
  </si>
  <si>
    <t xml:space="preserve">C. </t>
  </si>
  <si>
    <t>Uninvested - held by program agencies</t>
  </si>
  <si>
    <t xml:space="preserve">D. </t>
  </si>
  <si>
    <t>Total balance</t>
  </si>
  <si>
    <t xml:space="preserve">II. </t>
  </si>
  <si>
    <t>Receipts:</t>
  </si>
  <si>
    <t>Gross excise taxes (transferred General Fund receipts)</t>
  </si>
  <si>
    <t xml:space="preserve">1. </t>
  </si>
  <si>
    <t xml:space="preserve">Gasoline </t>
  </si>
  <si>
    <t xml:space="preserve">2. </t>
  </si>
  <si>
    <t>Diesel and special motor fuels</t>
  </si>
  <si>
    <t xml:space="preserve">3. </t>
  </si>
  <si>
    <t>Tires</t>
  </si>
  <si>
    <t xml:space="preserve">4. </t>
  </si>
  <si>
    <t>Trucks and trailers</t>
  </si>
  <si>
    <t xml:space="preserve">5. </t>
  </si>
  <si>
    <t>Federal use tax</t>
  </si>
  <si>
    <t xml:space="preserve">6. </t>
  </si>
  <si>
    <t>Total excise taxes</t>
  </si>
  <si>
    <t>Transfers to other funds</t>
  </si>
  <si>
    <t>To Land and Water Conservation Fund</t>
  </si>
  <si>
    <t>To Sport Fish Restoration and Boating Trust Fund</t>
  </si>
  <si>
    <t>To Airport and Airway Trust Fund &amp; General Fund (aviation kerosene)</t>
  </si>
  <si>
    <t>Total</t>
  </si>
  <si>
    <t>Net excise taxes</t>
  </si>
  <si>
    <t>Interest income</t>
  </si>
  <si>
    <t>Interest on investments (cash basis) 3/</t>
  </si>
  <si>
    <t>Interest under Cash Management Improvement Act (net)</t>
  </si>
  <si>
    <t xml:space="preserve">E. </t>
  </si>
  <si>
    <t>Other income</t>
  </si>
  <si>
    <t>Motor carrier safety fines and penalties</t>
  </si>
  <si>
    <t>Civil tax penalties related to highway excise taxes</t>
  </si>
  <si>
    <t>Traffic safety fines and penalties</t>
  </si>
  <si>
    <t>Transfer from General Fund per P.L. 114-94</t>
  </si>
  <si>
    <t xml:space="preserve">F. </t>
  </si>
  <si>
    <t>Total receipts</t>
  </si>
  <si>
    <t xml:space="preserve">III. </t>
  </si>
  <si>
    <t>Transfers between Highway Trust Fund accounts</t>
  </si>
  <si>
    <t>From Highway Account to Mass Transit Account</t>
  </si>
  <si>
    <t>From Mass Transit Account to Highway Account</t>
  </si>
  <si>
    <t xml:space="preserve">IV. </t>
  </si>
  <si>
    <t xml:space="preserve">Expenditures: </t>
  </si>
  <si>
    <t>A.</t>
  </si>
  <si>
    <t>Federal Highway Administration</t>
  </si>
  <si>
    <t>Federal aid to highways</t>
  </si>
  <si>
    <t>Right-of-way revolving fund</t>
  </si>
  <si>
    <t>Appalachian Development Highway System</t>
  </si>
  <si>
    <t>Miscellaneous Highway Trust Funds</t>
  </si>
  <si>
    <t>Federal Motor Carrier Safety Administration</t>
  </si>
  <si>
    <t>Federal Transit Administration</t>
  </si>
  <si>
    <t>National Highway Traffic Safety Administration</t>
  </si>
  <si>
    <t>Highway related safety grants</t>
  </si>
  <si>
    <t>Operations and research</t>
  </si>
  <si>
    <t>Highway traffic safety grants</t>
  </si>
  <si>
    <t>NHTSA child</t>
  </si>
  <si>
    <t>National driver register</t>
  </si>
  <si>
    <t>Federal Railroad Administration</t>
  </si>
  <si>
    <t>Office of the Secretary of Transportation</t>
  </si>
  <si>
    <t xml:space="preserve">G. </t>
  </si>
  <si>
    <t>Other agencies</t>
  </si>
  <si>
    <t xml:space="preserve">H. </t>
  </si>
  <si>
    <t>Total expenditures</t>
  </si>
  <si>
    <t>V.</t>
  </si>
  <si>
    <t>Receipt Accounts:</t>
  </si>
  <si>
    <t xml:space="preserve">VI. </t>
  </si>
  <si>
    <t xml:space="preserve">Closing Balances in Trust Fund: </t>
  </si>
  <si>
    <t>Investments</t>
  </si>
  <si>
    <t>U. S. Treasury securities</t>
  </si>
  <si>
    <t>Undisbursed balances</t>
  </si>
  <si>
    <t xml:space="preserve">a. </t>
  </si>
  <si>
    <t xml:space="preserve">b. </t>
  </si>
  <si>
    <t xml:space="preserve">c. </t>
  </si>
  <si>
    <t>Miscellaneous highway trust funds</t>
  </si>
  <si>
    <t xml:space="preserve">d. </t>
  </si>
  <si>
    <t xml:space="preserve">e. </t>
  </si>
  <si>
    <t xml:space="preserve">f. </t>
  </si>
  <si>
    <t xml:space="preserve">g. </t>
  </si>
  <si>
    <t xml:space="preserve">h. </t>
  </si>
  <si>
    <t xml:space="preserve">i. </t>
  </si>
  <si>
    <t xml:space="preserve">Office of the Secretary of Transportation </t>
  </si>
  <si>
    <t xml:space="preserve">j. </t>
  </si>
  <si>
    <t xml:space="preserve">k. </t>
  </si>
  <si>
    <t>Total uninvested balance</t>
  </si>
  <si>
    <t xml:space="preserve">Total balance </t>
  </si>
  <si>
    <t xml:space="preserve">      1/  The Fund was created June 29, 1956, by the enactment of the Highway Revenue Act of 1956. </t>
  </si>
  <si>
    <t xml:space="preserve">      2/  The Mass Transit Account was established April 1, 1983, by the Surface Transportation Assistance Act of 1982.</t>
  </si>
  <si>
    <t xml:space="preserve">      3/  Effective March, 18, 2010, the Highway Trust Fund earns interest on its invested balances.</t>
  </si>
  <si>
    <t>Balance - Sum of balances held by Treasury plus Disbursement Accounts</t>
  </si>
  <si>
    <t>Balance-Opening balance+receipts+transfers-outlays</t>
  </si>
  <si>
    <t>Difference</t>
  </si>
  <si>
    <t>FE-10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</si>
</sst>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</numFmts>
  <fonts count="9">
    <font>
      <sz val="7"/>
      <name val="P-AVGARD"/>
    </font>
    <font>
      <b/>
      <sz val="12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color indexed="10"/>
      <name val="Arial"/>
      <family val="2"/>
    </font>
    <font>
      <b/>
      <sz val="7"/>
      <name val="Arial"/>
      <family val="2"/>
    </font>
    <font>
      <sz val="7"/>
      <color indexed="10"/>
      <name val="P-AVGARD"/>
    </font>
    <font>
      <sz val="7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9" fontId="2" fillId="0" borderId="0" xfId="0" applyNumberFormat="1" applyFont="1"/>
    <xf numFmtId="0" fontId="5" fillId="0" borderId="0" xfId="0" applyFont="1"/>
    <xf numFmtId="0" fontId="2" fillId="0" borderId="1" xfId="0" applyFont="1" applyBorder="1"/>
    <xf numFmtId="14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7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right"/>
    </xf>
    <xf numFmtId="0" fontId="2" fillId="0" borderId="0" xfId="0" applyFont="1" applyAlignment="1">
      <alignment horizontal="right"/>
    </xf>
    <xf numFmtId="39" fontId="2" fillId="0" borderId="6" xfId="0" applyNumberFormat="1" applyFont="1" applyBorder="1"/>
    <xf numFmtId="39" fontId="5" fillId="0" borderId="8" xfId="0" applyNumberFormat="1" applyFont="1" applyBorder="1" applyAlignment="1">
      <alignment horizontal="center"/>
    </xf>
    <xf numFmtId="39" fontId="2" fillId="0" borderId="8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2" fillId="0" borderId="6" xfId="0" applyFont="1" applyBorder="1"/>
    <xf numFmtId="39" fontId="2" fillId="0" borderId="8" xfId="0" applyNumberFormat="1" applyFont="1" applyBorder="1"/>
    <xf numFmtId="0" fontId="2" fillId="0" borderId="5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39" fontId="2" fillId="0" borderId="7" xfId="0" applyNumberFormat="1" applyFont="1" applyBorder="1"/>
    <xf numFmtId="7" fontId="2" fillId="0" borderId="0" xfId="0" applyNumberFormat="1" applyFont="1"/>
    <xf numFmtId="39" fontId="2" fillId="0" borderId="4" xfId="0" applyNumberFormat="1" applyFont="1" applyBorder="1"/>
    <xf numFmtId="43" fontId="2" fillId="0" borderId="0" xfId="1" applyFont="1" applyFill="1"/>
    <xf numFmtId="39" fontId="5" fillId="2" borderId="8" xfId="0" applyNumberFormat="1" applyFont="1" applyFill="1" applyBorder="1" applyAlignment="1">
      <alignment horizontal="center"/>
    </xf>
    <xf numFmtId="39" fontId="5" fillId="2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right"/>
    </xf>
    <xf numFmtId="0" fontId="2" fillId="0" borderId="10" xfId="0" applyFont="1" applyBorder="1"/>
    <xf numFmtId="43" fontId="2" fillId="0" borderId="0" xfId="1" applyFont="1"/>
    <xf numFmtId="39" fontId="2" fillId="2" borderId="0" xfId="0" applyNumberFormat="1" applyFont="1" applyFill="1"/>
    <xf numFmtId="43" fontId="2" fillId="0" borderId="0" xfId="0" applyNumberFormat="1" applyFont="1"/>
    <xf numFmtId="0" fontId="2" fillId="2" borderId="0" xfId="0" applyFont="1" applyFill="1"/>
    <xf numFmtId="49" fontId="2" fillId="0" borderId="0" xfId="0" applyNumberFormat="1" applyFont="1" applyAlignment="1">
      <alignment horizontal="right" vertical="top"/>
    </xf>
    <xf numFmtId="0" fontId="2" fillId="0" borderId="1" xfId="0" applyFont="1" applyBorder="1" applyAlignment="1">
      <alignment horizontal="right"/>
    </xf>
    <xf numFmtId="39" fontId="2" fillId="0" borderId="11" xfId="0" applyNumberFormat="1" applyFont="1" applyBorder="1"/>
    <xf numFmtId="39" fontId="5" fillId="2" borderId="7" xfId="0" applyNumberFormat="1" applyFont="1" applyFill="1" applyBorder="1" applyAlignment="1">
      <alignment horizontal="center"/>
    </xf>
    <xf numFmtId="39" fontId="2" fillId="2" borderId="2" xfId="0" applyNumberFormat="1" applyFont="1" applyFill="1" applyBorder="1"/>
    <xf numFmtId="39" fontId="5" fillId="2" borderId="6" xfId="0" applyNumberFormat="1" applyFont="1" applyFill="1" applyBorder="1" applyAlignment="1">
      <alignment horizontal="center"/>
    </xf>
    <xf numFmtId="39" fontId="6" fillId="0" borderId="6" xfId="0" applyNumberFormat="1" applyFont="1" applyBorder="1" applyAlignment="1">
      <alignment horizontal="center"/>
    </xf>
    <xf numFmtId="39" fontId="2" fillId="2" borderId="6" xfId="0" applyNumberFormat="1" applyFont="1" applyFill="1" applyBorder="1"/>
    <xf numFmtId="0" fontId="5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4" xfId="0" applyFont="1" applyBorder="1"/>
    <xf numFmtId="39" fontId="2" fillId="0" borderId="13" xfId="0" applyNumberFormat="1" applyFont="1" applyBorder="1"/>
    <xf numFmtId="39" fontId="5" fillId="0" borderId="13" xfId="0" applyNumberFormat="1" applyFont="1" applyBorder="1" applyAlignment="1">
      <alignment horizontal="center"/>
    </xf>
    <xf numFmtId="39" fontId="2" fillId="0" borderId="15" xfId="0" applyNumberFormat="1" applyFont="1" applyBorder="1"/>
    <xf numFmtId="39" fontId="5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2" fillId="2" borderId="14" xfId="0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Continuous"/>
    </xf>
    <xf numFmtId="0" fontId="2" fillId="0" borderId="12" xfId="0" applyFont="1" applyBorder="1"/>
    <xf numFmtId="0" fontId="2" fillId="2" borderId="10" xfId="0" applyFont="1" applyFill="1" applyBorder="1"/>
    <xf numFmtId="0" fontId="2" fillId="0" borderId="16" xfId="0" applyFont="1" applyBorder="1"/>
    <xf numFmtId="0" fontId="2" fillId="2" borderId="1" xfId="0" applyFont="1" applyFill="1" applyBorder="1"/>
    <xf numFmtId="0" fontId="2" fillId="2" borderId="17" xfId="0" applyFont="1" applyFill="1" applyBorder="1"/>
    <xf numFmtId="0" fontId="2" fillId="0" borderId="17" xfId="0" applyFont="1" applyBorder="1"/>
    <xf numFmtId="0" fontId="0" fillId="0" borderId="0" xfId="0" applyAlignment="1">
      <alignment wrapText="1"/>
    </xf>
    <xf numFmtId="39" fontId="0" fillId="2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16" fontId="2" fillId="0" borderId="0" xfId="0" applyNumberFormat="1" applyFont="1"/>
    <xf numFmtId="164" fontId="2" fillId="0" borderId="0" xfId="1" applyNumberFormat="1" applyFont="1" applyFill="1"/>
    <xf numFmtId="37" fontId="2" fillId="0" borderId="0" xfId="0" applyNumberFormat="1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2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hare\HPM10\HTF\2023\Copy%20of%20FE-10%20-%20Sep%202023.xlsx" TargetMode="External"/><Relationship Id="rId1" Type="http://schemas.openxmlformats.org/officeDocument/2006/relationships/externalLinkPath" Target="Copy%20of%20FE-10%20-%20Sep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ment"/>
      <sheetName val="Allocation Accounts"/>
      <sheetName val="Receipt Accounts 8159 &amp; 8634"/>
      <sheetName val="Transfers"/>
      <sheetName val="HA Operation"/>
      <sheetName val="Net Receipts"/>
      <sheetName val="Sheet1"/>
      <sheetName val="Net HTF Receipts"/>
      <sheetName val="For FE-9"/>
    </sheetNames>
    <sheetDataSet>
      <sheetData sheetId="0"/>
      <sheetData sheetId="1">
        <row r="37">
          <cell r="G37">
            <v>48088282668.649994</v>
          </cell>
          <cell r="H37">
            <v>1708650961.9400001</v>
          </cell>
        </row>
        <row r="38">
          <cell r="G38">
            <v>0</v>
          </cell>
          <cell r="H38">
            <v>4000</v>
          </cell>
        </row>
        <row r="39">
          <cell r="G39">
            <v>0</v>
          </cell>
          <cell r="H39">
            <v>0</v>
          </cell>
        </row>
        <row r="40">
          <cell r="G40">
            <v>0</v>
          </cell>
          <cell r="H40">
            <v>4278779.63</v>
          </cell>
        </row>
        <row r="42">
          <cell r="G42">
            <v>0</v>
          </cell>
          <cell r="H42">
            <v>0</v>
          </cell>
        </row>
        <row r="43">
          <cell r="G43">
            <v>0</v>
          </cell>
          <cell r="H43">
            <v>0</v>
          </cell>
        </row>
        <row r="44">
          <cell r="G44">
            <v>0</v>
          </cell>
          <cell r="H44">
            <v>0</v>
          </cell>
        </row>
        <row r="45">
          <cell r="G45">
            <v>0</v>
          </cell>
          <cell r="H45">
            <v>758019</v>
          </cell>
        </row>
        <row r="46">
          <cell r="G46">
            <v>0</v>
          </cell>
          <cell r="H46">
            <v>0</v>
          </cell>
        </row>
        <row r="47">
          <cell r="G47">
            <v>0</v>
          </cell>
          <cell r="H47">
            <v>0</v>
          </cell>
        </row>
        <row r="48">
          <cell r="G48">
            <v>0</v>
          </cell>
          <cell r="H48">
            <v>0</v>
          </cell>
        </row>
        <row r="49">
          <cell r="G49">
            <v>0</v>
          </cell>
          <cell r="H49">
            <v>302094.56</v>
          </cell>
        </row>
        <row r="50">
          <cell r="G50">
            <v>0</v>
          </cell>
          <cell r="H50">
            <v>0</v>
          </cell>
        </row>
        <row r="51">
          <cell r="G51">
            <v>0</v>
          </cell>
          <cell r="H51">
            <v>0</v>
          </cell>
        </row>
        <row r="52">
          <cell r="G52">
            <v>0</v>
          </cell>
          <cell r="H52">
            <v>0</v>
          </cell>
        </row>
        <row r="53">
          <cell r="G53">
            <v>0</v>
          </cell>
          <cell r="H53">
            <v>0</v>
          </cell>
        </row>
        <row r="54">
          <cell r="G54">
            <v>0</v>
          </cell>
          <cell r="H54">
            <v>0</v>
          </cell>
        </row>
        <row r="55">
          <cell r="G55">
            <v>0</v>
          </cell>
          <cell r="H55">
            <v>392111.54</v>
          </cell>
        </row>
        <row r="56">
          <cell r="G56">
            <v>6924924.3099999996</v>
          </cell>
          <cell r="H56">
            <v>1465104.46</v>
          </cell>
        </row>
        <row r="57">
          <cell r="G57">
            <v>0</v>
          </cell>
          <cell r="H57">
            <v>1000000</v>
          </cell>
        </row>
        <row r="58">
          <cell r="G58">
            <v>0</v>
          </cell>
          <cell r="H58">
            <v>0</v>
          </cell>
        </row>
        <row r="59">
          <cell r="G59">
            <v>0</v>
          </cell>
          <cell r="H59">
            <v>0</v>
          </cell>
        </row>
        <row r="60">
          <cell r="G60">
            <v>0</v>
          </cell>
          <cell r="H60">
            <v>0</v>
          </cell>
        </row>
        <row r="61">
          <cell r="G61">
            <v>0</v>
          </cell>
          <cell r="H61">
            <v>0</v>
          </cell>
        </row>
        <row r="62">
          <cell r="G62">
            <v>0</v>
          </cell>
          <cell r="H62">
            <v>683040.53</v>
          </cell>
        </row>
        <row r="63">
          <cell r="G63">
            <v>0</v>
          </cell>
          <cell r="H63">
            <v>0</v>
          </cell>
        </row>
        <row r="64">
          <cell r="G64">
            <v>0</v>
          </cell>
          <cell r="H64">
            <v>0</v>
          </cell>
        </row>
        <row r="65">
          <cell r="G65">
            <v>0</v>
          </cell>
          <cell r="H65">
            <v>0</v>
          </cell>
        </row>
        <row r="66">
          <cell r="G66">
            <v>0</v>
          </cell>
          <cell r="H66">
            <v>0</v>
          </cell>
        </row>
        <row r="67">
          <cell r="G67">
            <v>0</v>
          </cell>
          <cell r="H67">
            <v>0</v>
          </cell>
        </row>
        <row r="68">
          <cell r="G68">
            <v>0</v>
          </cell>
          <cell r="H68">
            <v>0</v>
          </cell>
        </row>
        <row r="69">
          <cell r="G69">
            <v>0</v>
          </cell>
          <cell r="H69">
            <v>0</v>
          </cell>
        </row>
        <row r="70">
          <cell r="G70">
            <v>0</v>
          </cell>
          <cell r="H70">
            <v>0</v>
          </cell>
        </row>
        <row r="71">
          <cell r="G71">
            <v>56089.43</v>
          </cell>
          <cell r="H71">
            <v>7226793.7699999996</v>
          </cell>
        </row>
        <row r="72">
          <cell r="G72">
            <v>0</v>
          </cell>
          <cell r="H72">
            <v>462</v>
          </cell>
        </row>
        <row r="73">
          <cell r="G73">
            <v>0</v>
          </cell>
          <cell r="H73">
            <v>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463182169.91000003</v>
          </cell>
        </row>
        <row r="81">
          <cell r="G81">
            <v>359493563.00999999</v>
          </cell>
        </row>
        <row r="82">
          <cell r="H82">
            <v>350335784.57000005</v>
          </cell>
        </row>
        <row r="83">
          <cell r="F83">
            <v>-29031.27</v>
          </cell>
        </row>
        <row r="84">
          <cell r="H84">
            <v>0</v>
          </cell>
        </row>
        <row r="87">
          <cell r="G87">
            <v>0</v>
          </cell>
        </row>
        <row r="88">
          <cell r="G88">
            <v>371937.15</v>
          </cell>
        </row>
        <row r="89">
          <cell r="G89">
            <v>0</v>
          </cell>
        </row>
        <row r="90">
          <cell r="G90">
            <v>163010728.55000001</v>
          </cell>
        </row>
        <row r="91">
          <cell r="G91">
            <v>788230724.55000007</v>
          </cell>
        </row>
        <row r="92">
          <cell r="G92">
            <v>0</v>
          </cell>
        </row>
        <row r="93">
          <cell r="H93">
            <v>434917953.96999997</v>
          </cell>
        </row>
        <row r="98">
          <cell r="G98">
            <v>0</v>
          </cell>
          <cell r="H98">
            <v>0</v>
          </cell>
        </row>
        <row r="103">
          <cell r="G103">
            <v>0</v>
          </cell>
          <cell r="H103">
            <v>0</v>
          </cell>
        </row>
        <row r="106">
          <cell r="G106">
            <v>287834289.41000003</v>
          </cell>
          <cell r="H106">
            <v>31849787.870000001</v>
          </cell>
        </row>
        <row r="109">
          <cell r="G109">
            <v>0</v>
          </cell>
        </row>
        <row r="110">
          <cell r="G110">
            <v>9965362146.8199997</v>
          </cell>
        </row>
        <row r="111">
          <cell r="H111">
            <v>599416770.26999998</v>
          </cell>
        </row>
        <row r="123">
          <cell r="D123">
            <v>313105161.90999997</v>
          </cell>
        </row>
      </sheetData>
      <sheetData sheetId="2"/>
      <sheetData sheetId="3">
        <row r="16">
          <cell r="E16">
            <v>1200000000</v>
          </cell>
        </row>
        <row r="34">
          <cell r="E34">
            <v>134902699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C758C-04D8-4604-9073-D4C8CE7CF3E6}">
  <sheetPr>
    <pageSetUpPr fitToPage="1"/>
  </sheetPr>
  <dimension ref="A1:V126"/>
  <sheetViews>
    <sheetView tabSelected="1" zoomScale="120" zoomScaleNormal="120" zoomScaleSheetLayoutView="11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O8" sqref="O8"/>
    </sheetView>
  </sheetViews>
  <sheetFormatPr defaultColWidth="9.796875" defaultRowHeight="9"/>
  <cols>
    <col min="1" max="1" width="3.19921875" style="1" customWidth="1"/>
    <col min="2" max="2" width="4.19921875" style="1" customWidth="1"/>
    <col min="3" max="4" width="3.796875" style="1" customWidth="1"/>
    <col min="5" max="5" width="57" style="1" customWidth="1"/>
    <col min="6" max="6" width="19" style="1" customWidth="1"/>
    <col min="7" max="7" width="5.19921875" style="1" hidden="1" customWidth="1"/>
    <col min="8" max="8" width="19" style="1" customWidth="1"/>
    <col min="9" max="9" width="5.19921875" style="1" hidden="1" customWidth="1"/>
    <col min="10" max="10" width="19" style="1" customWidth="1"/>
    <col min="11" max="11" width="6.19921875" style="1" hidden="1" customWidth="1"/>
    <col min="12" max="12" width="4.19921875" style="1" customWidth="1"/>
    <col min="13" max="13" width="3.19921875" style="1" customWidth="1"/>
    <col min="14" max="14" width="18.19921875" style="1" bestFit="1" customWidth="1"/>
    <col min="15" max="15" width="16" style="1" bestFit="1" customWidth="1"/>
    <col min="16" max="16" width="10.19921875" style="1" customWidth="1"/>
    <col min="17" max="19" width="9.796875" style="1"/>
    <col min="20" max="20" width="19.3984375" style="1" customWidth="1"/>
    <col min="21" max="21" width="31.3984375" style="1" customWidth="1"/>
    <col min="22" max="22" width="26.3984375" style="1" customWidth="1"/>
    <col min="23" max="16384" width="9.796875" style="1"/>
  </cols>
  <sheetData>
    <row r="1" spans="1:14" ht="15.7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M1" s="2"/>
    </row>
    <row r="2" spans="1:14" ht="11.45" customHeight="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M2" s="3"/>
    </row>
    <row r="3" spans="1:14">
      <c r="A3" s="84"/>
      <c r="B3" s="84"/>
      <c r="C3" s="84"/>
      <c r="D3" s="84"/>
      <c r="E3" s="84"/>
      <c r="F3" s="84"/>
      <c r="G3" s="84"/>
      <c r="H3" s="84"/>
      <c r="I3" s="84"/>
      <c r="J3" s="84"/>
      <c r="N3" s="4"/>
    </row>
    <row r="4" spans="1:14">
      <c r="A4" s="1" t="s">
        <v>106</v>
      </c>
      <c r="E4" s="5"/>
      <c r="F4" s="6"/>
      <c r="J4" s="7">
        <v>45499</v>
      </c>
    </row>
    <row r="5" spans="1:14">
      <c r="A5" s="8" t="s">
        <v>2</v>
      </c>
      <c r="B5" s="9"/>
      <c r="C5" s="9"/>
      <c r="D5" s="9"/>
      <c r="E5" s="9"/>
      <c r="F5" s="10" t="s">
        <v>3</v>
      </c>
      <c r="G5" s="11"/>
      <c r="H5" s="12" t="s">
        <v>4</v>
      </c>
      <c r="I5" s="8"/>
      <c r="J5" s="11" t="s">
        <v>5</v>
      </c>
      <c r="K5" s="13"/>
    </row>
    <row r="6" spans="1:14">
      <c r="A6" s="14"/>
      <c r="B6" s="6"/>
      <c r="C6" s="6"/>
      <c r="D6" s="6"/>
      <c r="E6" s="6"/>
      <c r="F6" s="15" t="s">
        <v>6</v>
      </c>
      <c r="G6" s="16"/>
      <c r="H6" s="17" t="s">
        <v>7</v>
      </c>
      <c r="I6" s="18"/>
      <c r="J6" s="19" t="s">
        <v>8</v>
      </c>
      <c r="K6" s="20"/>
    </row>
    <row r="7" spans="1:14">
      <c r="A7" s="21" t="s">
        <v>9</v>
      </c>
      <c r="B7" s="22" t="s">
        <v>10</v>
      </c>
      <c r="C7" s="22"/>
      <c r="D7" s="22"/>
      <c r="E7" s="22"/>
      <c r="F7" s="8"/>
      <c r="G7" s="8"/>
      <c r="H7" s="8"/>
      <c r="I7" s="8"/>
      <c r="J7" s="11"/>
      <c r="K7" s="23"/>
    </row>
    <row r="8" spans="1:14">
      <c r="A8" s="24"/>
      <c r="B8" s="25" t="s">
        <v>11</v>
      </c>
      <c r="C8" s="1" t="s">
        <v>12</v>
      </c>
      <c r="F8" s="26">
        <v>94313998750.470001</v>
      </c>
      <c r="G8" s="27"/>
      <c r="H8" s="26">
        <v>33232569899.220001</v>
      </c>
      <c r="I8" s="27" t="s">
        <v>13</v>
      </c>
      <c r="J8" s="28">
        <f>+F8+H8</f>
        <v>127546568649.69</v>
      </c>
      <c r="K8" s="29" t="s">
        <v>13</v>
      </c>
    </row>
    <row r="9" spans="1:14">
      <c r="A9" s="30"/>
      <c r="B9" s="25" t="s">
        <v>14</v>
      </c>
      <c r="C9" s="1" t="s">
        <v>15</v>
      </c>
      <c r="F9" s="26">
        <v>2487404154.0500002</v>
      </c>
      <c r="G9" s="27"/>
      <c r="H9" s="26">
        <v>322634000</v>
      </c>
      <c r="I9" s="27" t="s">
        <v>13</v>
      </c>
      <c r="J9" s="31">
        <f>+F9+H9</f>
        <v>2810038154.0500002</v>
      </c>
      <c r="K9" s="29" t="s">
        <v>13</v>
      </c>
      <c r="M9" s="4"/>
    </row>
    <row r="10" spans="1:14">
      <c r="A10" s="30"/>
      <c r="B10" s="25" t="s">
        <v>16</v>
      </c>
      <c r="C10" s="1" t="s">
        <v>17</v>
      </c>
      <c r="F10" s="26">
        <v>2111735170.1699998</v>
      </c>
      <c r="G10" s="26"/>
      <c r="H10" s="26">
        <v>999681616.09000003</v>
      </c>
      <c r="I10" s="27" t="s">
        <v>13</v>
      </c>
      <c r="J10" s="31">
        <f>+F10+H10</f>
        <v>3111416786.2599998</v>
      </c>
      <c r="K10" s="29" t="s">
        <v>13</v>
      </c>
    </row>
    <row r="11" spans="1:14">
      <c r="A11" s="32"/>
      <c r="B11" s="33" t="s">
        <v>18</v>
      </c>
      <c r="C11" s="6" t="s">
        <v>19</v>
      </c>
      <c r="D11" s="6"/>
      <c r="E11" s="6"/>
      <c r="F11" s="34">
        <f>+F8+F9+F10</f>
        <v>98913138074.690002</v>
      </c>
      <c r="G11" s="27" t="s">
        <v>13</v>
      </c>
      <c r="H11" s="34">
        <f>+H8+H9+H10</f>
        <v>34554885515.309998</v>
      </c>
      <c r="I11" s="27" t="s">
        <v>13</v>
      </c>
      <c r="J11" s="34">
        <f>+F11+H11</f>
        <v>133468023590</v>
      </c>
      <c r="K11" s="29" t="s">
        <v>13</v>
      </c>
      <c r="L11" s="35"/>
    </row>
    <row r="12" spans="1:14">
      <c r="A12" s="24" t="s">
        <v>20</v>
      </c>
      <c r="B12" s="1" t="s">
        <v>21</v>
      </c>
      <c r="F12" s="26"/>
      <c r="G12" s="36"/>
      <c r="H12" s="26"/>
      <c r="I12" s="36"/>
      <c r="J12" s="31"/>
      <c r="K12" s="13"/>
    </row>
    <row r="13" spans="1:14">
      <c r="A13" s="30"/>
      <c r="B13" s="25" t="s">
        <v>11</v>
      </c>
      <c r="C13" s="1" t="s">
        <v>22</v>
      </c>
      <c r="F13" s="26"/>
      <c r="G13" s="26"/>
      <c r="H13" s="26"/>
      <c r="I13" s="26"/>
      <c r="J13" s="31"/>
      <c r="K13" s="23"/>
    </row>
    <row r="14" spans="1:14">
      <c r="A14" s="30"/>
      <c r="C14" s="25" t="s">
        <v>23</v>
      </c>
      <c r="D14" s="1" t="s">
        <v>24</v>
      </c>
      <c r="F14" s="31">
        <v>19820423501.5</v>
      </c>
      <c r="G14" s="27"/>
      <c r="H14" s="37">
        <v>3671393508.6999998</v>
      </c>
      <c r="I14" s="38" t="s">
        <v>13</v>
      </c>
      <c r="J14" s="31">
        <f>F14+H14</f>
        <v>23491817010.200001</v>
      </c>
      <c r="K14" s="29" t="s">
        <v>13</v>
      </c>
      <c r="L14" s="4"/>
      <c r="M14" s="4"/>
      <c r="N14" s="4"/>
    </row>
    <row r="15" spans="1:14">
      <c r="A15" s="30"/>
      <c r="C15" s="25" t="s">
        <v>25</v>
      </c>
      <c r="D15" s="1" t="s">
        <v>26</v>
      </c>
      <c r="F15" s="31">
        <v>9668101855.75</v>
      </c>
      <c r="G15" s="27"/>
      <c r="H15" s="31">
        <v>1284724399.6700001</v>
      </c>
      <c r="I15" s="38" t="s">
        <v>13</v>
      </c>
      <c r="J15" s="31">
        <f t="shared" ref="J15:J19" si="0">F15+H15</f>
        <v>10952826255.42</v>
      </c>
      <c r="K15" s="29" t="s">
        <v>13</v>
      </c>
      <c r="L15" s="4"/>
      <c r="M15" s="4"/>
      <c r="N15" s="4"/>
    </row>
    <row r="16" spans="1:14">
      <c r="A16" s="30"/>
      <c r="C16" s="25" t="s">
        <v>27</v>
      </c>
      <c r="D16" s="1" t="s">
        <v>28</v>
      </c>
      <c r="F16" s="31">
        <v>674384510.77999997</v>
      </c>
      <c r="G16" s="27"/>
      <c r="H16" s="31">
        <v>0</v>
      </c>
      <c r="I16" s="39"/>
      <c r="J16" s="31">
        <f t="shared" si="0"/>
        <v>674384510.77999997</v>
      </c>
      <c r="K16" s="29" t="s">
        <v>13</v>
      </c>
      <c r="L16" s="4"/>
      <c r="M16" s="4"/>
      <c r="N16" s="4"/>
    </row>
    <row r="17" spans="1:22">
      <c r="A17" s="30"/>
      <c r="C17" s="25" t="s">
        <v>29</v>
      </c>
      <c r="D17" s="1" t="s">
        <v>30</v>
      </c>
      <c r="F17" s="31">
        <v>7171896680.3900003</v>
      </c>
      <c r="G17" s="27"/>
      <c r="H17" s="31">
        <v>0</v>
      </c>
      <c r="I17" s="39"/>
      <c r="J17" s="31">
        <f t="shared" si="0"/>
        <v>7171896680.3900003</v>
      </c>
      <c r="K17" s="29" t="s">
        <v>13</v>
      </c>
      <c r="L17" s="4"/>
      <c r="M17" s="4"/>
      <c r="N17" s="4"/>
    </row>
    <row r="18" spans="1:22">
      <c r="A18" s="30"/>
      <c r="C18" s="25" t="s">
        <v>31</v>
      </c>
      <c r="D18" s="1" t="s">
        <v>32</v>
      </c>
      <c r="F18" s="31">
        <v>1386018918.29</v>
      </c>
      <c r="G18" s="27"/>
      <c r="H18" s="31">
        <v>0</v>
      </c>
      <c r="I18" s="39"/>
      <c r="J18" s="31">
        <f t="shared" si="0"/>
        <v>1386018918.29</v>
      </c>
      <c r="K18" s="29" t="s">
        <v>13</v>
      </c>
      <c r="L18" s="4"/>
      <c r="M18" s="4"/>
      <c r="N18" s="4"/>
    </row>
    <row r="19" spans="1:22">
      <c r="A19" s="30"/>
      <c r="C19" s="25" t="s">
        <v>33</v>
      </c>
      <c r="D19" s="1" t="s">
        <v>34</v>
      </c>
      <c r="F19" s="31">
        <f>SUM(F14:F18)</f>
        <v>38720825466.709999</v>
      </c>
      <c r="G19" s="27" t="s">
        <v>13</v>
      </c>
      <c r="H19" s="31">
        <f>SUM(H14:H18)</f>
        <v>4956117908.3699999</v>
      </c>
      <c r="I19" s="38" t="s">
        <v>13</v>
      </c>
      <c r="J19" s="31">
        <f t="shared" si="0"/>
        <v>43676943375.080002</v>
      </c>
      <c r="K19" s="29" t="s">
        <v>13</v>
      </c>
      <c r="L19" s="4"/>
      <c r="M19" s="4"/>
      <c r="N19" s="4"/>
    </row>
    <row r="20" spans="1:22">
      <c r="A20" s="30"/>
      <c r="B20" s="25" t="s">
        <v>14</v>
      </c>
      <c r="C20" s="1" t="s">
        <v>35</v>
      </c>
      <c r="F20" s="26"/>
      <c r="G20" s="27"/>
      <c r="H20" s="26"/>
      <c r="I20" s="38"/>
      <c r="J20" s="31"/>
      <c r="K20" s="29"/>
    </row>
    <row r="21" spans="1:22">
      <c r="A21" s="30"/>
      <c r="C21" s="40" t="s">
        <v>23</v>
      </c>
      <c r="D21" s="1" t="s">
        <v>36</v>
      </c>
      <c r="F21" s="26">
        <v>841000</v>
      </c>
      <c r="G21" s="27"/>
      <c r="H21" s="31">
        <v>159000</v>
      </c>
      <c r="I21" s="38" t="s">
        <v>13</v>
      </c>
      <c r="J21" s="31">
        <f t="shared" ref="J21:J25" si="1">F21+H21</f>
        <v>1000000</v>
      </c>
      <c r="K21" s="29" t="s">
        <v>13</v>
      </c>
      <c r="M21" s="37"/>
      <c r="N21" s="4"/>
    </row>
    <row r="22" spans="1:22">
      <c r="A22" s="30"/>
      <c r="C22" s="40" t="s">
        <v>25</v>
      </c>
      <c r="D22" s="1" t="s">
        <v>37</v>
      </c>
      <c r="F22" s="26">
        <v>396660000</v>
      </c>
      <c r="G22" s="27"/>
      <c r="H22" s="31">
        <v>50590000</v>
      </c>
      <c r="I22" s="38" t="s">
        <v>13</v>
      </c>
      <c r="J22" s="31">
        <f t="shared" si="1"/>
        <v>447250000</v>
      </c>
      <c r="K22" s="29" t="s">
        <v>13</v>
      </c>
      <c r="M22" s="37"/>
      <c r="N22" s="4"/>
    </row>
    <row r="23" spans="1:22">
      <c r="A23" s="30"/>
      <c r="C23" s="40" t="s">
        <v>27</v>
      </c>
      <c r="D23" s="1" t="s">
        <v>38</v>
      </c>
      <c r="E23" s="41"/>
      <c r="F23" s="26">
        <v>965246965.58000004</v>
      </c>
      <c r="G23" s="27"/>
      <c r="H23" s="26">
        <v>128767586.94</v>
      </c>
      <c r="I23" s="38"/>
      <c r="J23" s="31">
        <f t="shared" si="1"/>
        <v>1094014552.52</v>
      </c>
      <c r="K23" s="29"/>
      <c r="M23" s="42"/>
      <c r="N23" s="4"/>
    </row>
    <row r="24" spans="1:22">
      <c r="A24" s="30"/>
      <c r="C24" s="40" t="s">
        <v>29</v>
      </c>
      <c r="D24" s="1" t="s">
        <v>39</v>
      </c>
      <c r="F24" s="26">
        <f>SUM(F21:F23)</f>
        <v>1362747965.5799999</v>
      </c>
      <c r="G24" s="26">
        <f t="shared" ref="G24:H24" si="2">SUM(G21:G23)</f>
        <v>0</v>
      </c>
      <c r="H24" s="26">
        <f t="shared" si="2"/>
        <v>179516586.94</v>
      </c>
      <c r="I24" s="38" t="s">
        <v>13</v>
      </c>
      <c r="J24" s="31">
        <f t="shared" si="1"/>
        <v>1542264552.52</v>
      </c>
      <c r="K24" s="29" t="s">
        <v>13</v>
      </c>
      <c r="M24" s="42"/>
      <c r="N24" s="4"/>
    </row>
    <row r="25" spans="1:22">
      <c r="A25" s="30"/>
      <c r="B25" s="25" t="s">
        <v>16</v>
      </c>
      <c r="C25" s="1" t="s">
        <v>40</v>
      </c>
      <c r="F25" s="26">
        <f>+F19-F24</f>
        <v>37358077501.129997</v>
      </c>
      <c r="G25" s="27" t="s">
        <v>13</v>
      </c>
      <c r="H25" s="26">
        <f>+H19-H24</f>
        <v>4776601321.4300003</v>
      </c>
      <c r="I25" s="38" t="s">
        <v>13</v>
      </c>
      <c r="J25" s="31">
        <f t="shared" si="1"/>
        <v>42134678822.559998</v>
      </c>
      <c r="K25" s="29" t="s">
        <v>13</v>
      </c>
      <c r="M25" s="42"/>
      <c r="N25" s="4"/>
    </row>
    <row r="26" spans="1:22">
      <c r="A26" s="30"/>
      <c r="B26" s="25" t="s">
        <v>18</v>
      </c>
      <c r="C26" s="1" t="s">
        <v>41</v>
      </c>
      <c r="F26" s="26"/>
      <c r="G26" s="27"/>
      <c r="H26" s="26"/>
      <c r="I26" s="38"/>
      <c r="J26" s="31"/>
      <c r="K26" s="29"/>
      <c r="M26" s="42"/>
      <c r="N26" s="4"/>
    </row>
    <row r="27" spans="1:22">
      <c r="A27" s="30"/>
      <c r="B27" s="25"/>
      <c r="C27" s="40" t="s">
        <v>23</v>
      </c>
      <c r="D27" s="1" t="s">
        <v>42</v>
      </c>
      <c r="F27" s="26">
        <v>4205517212.5600004</v>
      </c>
      <c r="G27" s="27"/>
      <c r="H27" s="26">
        <v>1494673322.79</v>
      </c>
      <c r="I27" s="38"/>
      <c r="J27" s="31">
        <f t="shared" ref="J27:J29" si="3">F27+H27</f>
        <v>5700190535.3500004</v>
      </c>
      <c r="K27" s="29"/>
      <c r="M27" s="37"/>
      <c r="N27" s="4"/>
    </row>
    <row r="28" spans="1:22">
      <c r="A28" s="30"/>
      <c r="B28" s="25"/>
      <c r="C28" s="40" t="s">
        <v>25</v>
      </c>
      <c r="D28" s="1" t="s">
        <v>43</v>
      </c>
      <c r="F28" s="26">
        <f>445443-15646</f>
        <v>429797</v>
      </c>
      <c r="G28" s="27"/>
      <c r="H28" s="26">
        <v>0</v>
      </c>
      <c r="I28" s="38" t="s">
        <v>13</v>
      </c>
      <c r="J28" s="31">
        <f t="shared" si="3"/>
        <v>429797</v>
      </c>
      <c r="K28" s="29"/>
      <c r="M28" s="42"/>
      <c r="N28" s="4"/>
      <c r="V28" s="42"/>
    </row>
    <row r="29" spans="1:22">
      <c r="A29" s="30"/>
      <c r="B29" s="25"/>
      <c r="C29" s="40" t="s">
        <v>27</v>
      </c>
      <c r="D29" s="1" t="s">
        <v>39</v>
      </c>
      <c r="F29" s="26">
        <f>+F27+F28</f>
        <v>4205947009.5600004</v>
      </c>
      <c r="G29" s="27"/>
      <c r="H29" s="26">
        <f>+H27+H28</f>
        <v>1494673322.79</v>
      </c>
      <c r="I29" s="38"/>
      <c r="J29" s="31">
        <f t="shared" si="3"/>
        <v>5700620332.3500004</v>
      </c>
      <c r="K29" s="29"/>
      <c r="M29" s="42"/>
      <c r="N29" s="4"/>
      <c r="V29" s="42"/>
    </row>
    <row r="30" spans="1:22">
      <c r="A30" s="30"/>
      <c r="B30" s="25" t="s">
        <v>44</v>
      </c>
      <c r="C30" s="1" t="s">
        <v>45</v>
      </c>
      <c r="F30" s="26"/>
      <c r="G30" s="27"/>
      <c r="H30" s="26"/>
      <c r="I30" s="38"/>
      <c r="J30" s="31"/>
      <c r="K30" s="29"/>
      <c r="M30" s="42"/>
      <c r="V30" s="44"/>
    </row>
    <row r="31" spans="1:22">
      <c r="A31" s="30"/>
      <c r="C31" s="25" t="s">
        <v>23</v>
      </c>
      <c r="D31" s="1" t="s">
        <v>46</v>
      </c>
      <c r="F31" s="26">
        <v>15868032.189999999</v>
      </c>
      <c r="G31" s="27"/>
      <c r="H31" s="26">
        <v>0</v>
      </c>
      <c r="I31" s="38" t="s">
        <v>13</v>
      </c>
      <c r="J31" s="31">
        <f t="shared" ref="J31:J36" si="4">F31+H31</f>
        <v>15868032.189999999</v>
      </c>
      <c r="K31" s="29" t="s">
        <v>13</v>
      </c>
      <c r="M31" s="37"/>
      <c r="N31" s="4"/>
    </row>
    <row r="32" spans="1:22">
      <c r="A32" s="30"/>
      <c r="C32" s="25" t="s">
        <v>25</v>
      </c>
      <c r="D32" s="1" t="s">
        <v>47</v>
      </c>
      <c r="F32" s="26">
        <v>53277</v>
      </c>
      <c r="G32" s="27"/>
      <c r="H32" s="26">
        <v>0</v>
      </c>
      <c r="I32" s="38"/>
      <c r="J32" s="31">
        <f t="shared" si="4"/>
        <v>53277</v>
      </c>
      <c r="K32" s="29"/>
      <c r="M32" s="37"/>
      <c r="N32" s="4"/>
    </row>
    <row r="33" spans="1:21">
      <c r="A33" s="30"/>
      <c r="C33" s="40" t="s">
        <v>27</v>
      </c>
      <c r="D33" s="1" t="s">
        <v>48</v>
      </c>
      <c r="F33" s="31">
        <v>65075000</v>
      </c>
      <c r="G33" s="31"/>
      <c r="H33" s="31">
        <v>0</v>
      </c>
      <c r="I33" s="38"/>
      <c r="J33" s="31">
        <f t="shared" si="4"/>
        <v>65075000</v>
      </c>
      <c r="K33" s="29"/>
      <c r="M33" s="37"/>
      <c r="N33" s="4"/>
      <c r="T33" s="4"/>
      <c r="U33" s="4"/>
    </row>
    <row r="34" spans="1:21">
      <c r="A34" s="30"/>
      <c r="C34" s="46" t="s">
        <v>29</v>
      </c>
      <c r="D34" s="1" t="s">
        <v>49</v>
      </c>
      <c r="F34" s="31">
        <v>0</v>
      </c>
      <c r="G34" s="31"/>
      <c r="H34" s="31">
        <v>0</v>
      </c>
      <c r="I34" s="38"/>
      <c r="J34" s="31">
        <f t="shared" si="4"/>
        <v>0</v>
      </c>
      <c r="K34" s="29"/>
      <c r="M34" s="37"/>
      <c r="N34" s="4"/>
    </row>
    <row r="35" spans="1:21">
      <c r="A35" s="30"/>
      <c r="C35" s="46" t="s">
        <v>29</v>
      </c>
      <c r="D35" s="1" t="s">
        <v>39</v>
      </c>
      <c r="F35" s="31">
        <f>SUM(F31:F34)</f>
        <v>80996309.189999998</v>
      </c>
      <c r="G35" s="31" t="s">
        <v>13</v>
      </c>
      <c r="H35" s="31">
        <f>SUM(H31:H34)</f>
        <v>0</v>
      </c>
      <c r="I35" s="38" t="s">
        <v>13</v>
      </c>
      <c r="J35" s="31">
        <f t="shared" si="4"/>
        <v>80996309.189999998</v>
      </c>
      <c r="K35" s="29" t="s">
        <v>13</v>
      </c>
      <c r="L35" s="4"/>
      <c r="M35" s="42"/>
      <c r="N35" s="4"/>
    </row>
    <row r="36" spans="1:21">
      <c r="A36" s="30"/>
      <c r="B36" s="47" t="s">
        <v>50</v>
      </c>
      <c r="C36" s="6" t="s">
        <v>51</v>
      </c>
      <c r="D36" s="6"/>
      <c r="E36" s="6"/>
      <c r="F36" s="48">
        <f>+F25+F29+F35</f>
        <v>41645020819.879997</v>
      </c>
      <c r="G36" s="31" t="s">
        <v>13</v>
      </c>
      <c r="H36" s="48">
        <f>+H25+H29+H35</f>
        <v>6271274644.2200003</v>
      </c>
      <c r="I36" s="49" t="s">
        <v>13</v>
      </c>
      <c r="J36" s="48">
        <f t="shared" si="4"/>
        <v>47916295464.099998</v>
      </c>
      <c r="K36" s="29" t="s">
        <v>13</v>
      </c>
      <c r="L36" s="26"/>
      <c r="M36" s="42"/>
      <c r="N36" s="4"/>
      <c r="O36" s="4"/>
    </row>
    <row r="37" spans="1:21">
      <c r="A37" s="21" t="s">
        <v>52</v>
      </c>
      <c r="B37" s="85" t="s">
        <v>53</v>
      </c>
      <c r="C37" s="85"/>
      <c r="D37" s="85"/>
      <c r="E37" s="86"/>
      <c r="F37" s="26"/>
      <c r="G37" s="50"/>
      <c r="H37" s="26"/>
      <c r="I37" s="51"/>
      <c r="J37" s="31"/>
      <c r="K37" s="29"/>
      <c r="L37" s="4"/>
      <c r="M37" s="37"/>
    </row>
    <row r="38" spans="1:21">
      <c r="A38" s="30"/>
      <c r="B38" s="25" t="s">
        <v>11</v>
      </c>
      <c r="C38" s="1" t="s">
        <v>54</v>
      </c>
      <c r="F38" s="26">
        <f>+-[1]Transfers!E16</f>
        <v>-1200000000</v>
      </c>
      <c r="G38" s="26"/>
      <c r="H38" s="26">
        <f>+F38*-1</f>
        <v>1200000000</v>
      </c>
      <c r="I38" s="51"/>
      <c r="J38" s="31">
        <f>+F38+H38</f>
        <v>0</v>
      </c>
      <c r="K38" s="29"/>
      <c r="L38" s="4"/>
      <c r="M38" s="37"/>
    </row>
    <row r="39" spans="1:21">
      <c r="A39" s="30"/>
      <c r="B39" s="25" t="s">
        <v>14</v>
      </c>
      <c r="C39" s="1" t="s">
        <v>55</v>
      </c>
      <c r="F39" s="26">
        <f>+[1]Transfers!E34</f>
        <v>134902699</v>
      </c>
      <c r="G39" s="52"/>
      <c r="H39" s="26">
        <f>-1*F39</f>
        <v>-134902699</v>
      </c>
      <c r="I39" s="51"/>
      <c r="J39" s="31">
        <f>+F39+H39</f>
        <v>0</v>
      </c>
      <c r="K39" s="29"/>
      <c r="L39" s="4"/>
      <c r="M39" s="37"/>
    </row>
    <row r="40" spans="1:21">
      <c r="A40" s="30"/>
      <c r="B40" s="25" t="s">
        <v>16</v>
      </c>
      <c r="C40" s="1" t="s">
        <v>39</v>
      </c>
      <c r="F40" s="48">
        <f>+F38+F39</f>
        <v>-1065097301</v>
      </c>
      <c r="G40" s="51"/>
      <c r="H40" s="48">
        <f>+H38+H39</f>
        <v>1065097301</v>
      </c>
      <c r="I40" s="51"/>
      <c r="J40" s="48">
        <f>+F40+H40</f>
        <v>0</v>
      </c>
      <c r="K40" s="29"/>
      <c r="L40" s="4"/>
      <c r="M40" s="37"/>
    </row>
    <row r="41" spans="1:21">
      <c r="A41" s="21" t="s">
        <v>56</v>
      </c>
      <c r="B41" s="22" t="s">
        <v>57</v>
      </c>
      <c r="C41" s="22"/>
      <c r="D41" s="22"/>
      <c r="E41" s="22"/>
      <c r="F41" s="26"/>
      <c r="G41" s="50"/>
      <c r="H41" s="26"/>
      <c r="I41" s="50"/>
      <c r="J41" s="31"/>
      <c r="K41" s="13"/>
      <c r="M41" s="37"/>
    </row>
    <row r="42" spans="1:21">
      <c r="A42" s="30"/>
      <c r="B42" s="25" t="s">
        <v>58</v>
      </c>
      <c r="C42" s="1" t="s">
        <v>59</v>
      </c>
      <c r="F42" s="26"/>
      <c r="G42" s="31"/>
      <c r="H42" s="26"/>
      <c r="I42" s="53"/>
      <c r="J42" s="31"/>
      <c r="K42" s="23"/>
      <c r="M42" s="37"/>
    </row>
    <row r="43" spans="1:21">
      <c r="A43" s="30"/>
      <c r="C43" s="25" t="s">
        <v>23</v>
      </c>
      <c r="D43" s="1" t="s">
        <v>60</v>
      </c>
      <c r="F43" s="31">
        <f>'[1]Allocation Accounts'!G37</f>
        <v>48088282668.649994</v>
      </c>
      <c r="G43" s="31"/>
      <c r="H43" s="31">
        <v>0</v>
      </c>
      <c r="I43" s="53"/>
      <c r="J43" s="31">
        <f t="shared" ref="J43:J49" si="5">F43+H43</f>
        <v>48088282668.649994</v>
      </c>
      <c r="K43" s="29"/>
      <c r="M43" s="37"/>
    </row>
    <row r="44" spans="1:21">
      <c r="A44" s="30"/>
      <c r="C44" s="25" t="s">
        <v>25</v>
      </c>
      <c r="D44" s="1" t="s">
        <v>61</v>
      </c>
      <c r="F44" s="31">
        <f>'[1]Allocation Accounts'!G39+'[1]Allocation Accounts'!G40</f>
        <v>0</v>
      </c>
      <c r="G44" s="31"/>
      <c r="H44" s="31">
        <v>0</v>
      </c>
      <c r="I44" s="53"/>
      <c r="J44" s="31">
        <f t="shared" si="5"/>
        <v>0</v>
      </c>
      <c r="K44" s="29"/>
      <c r="M44" s="37"/>
    </row>
    <row r="45" spans="1:21">
      <c r="A45" s="30"/>
      <c r="C45" s="25" t="s">
        <v>27</v>
      </c>
      <c r="D45" s="1" t="s">
        <v>62</v>
      </c>
      <c r="F45" s="31">
        <f>+'[1]Allocation Accounts'!G38</f>
        <v>0</v>
      </c>
      <c r="G45" s="31"/>
      <c r="H45" s="31">
        <v>0</v>
      </c>
      <c r="I45" s="53"/>
      <c r="J45" s="31">
        <f t="shared" si="5"/>
        <v>0</v>
      </c>
      <c r="K45" s="29"/>
      <c r="M45" s="37"/>
    </row>
    <row r="46" spans="1:21">
      <c r="A46" s="30"/>
      <c r="C46" s="25" t="s">
        <v>29</v>
      </c>
      <c r="D46" s="1" t="s">
        <v>63</v>
      </c>
      <c r="F46" s="31">
        <f>SUM('[1]Allocation Accounts'!G42:G73)</f>
        <v>6981013.7399999993</v>
      </c>
      <c r="G46" s="31"/>
      <c r="H46" s="31">
        <v>0</v>
      </c>
      <c r="I46" s="53"/>
      <c r="J46" s="31">
        <f t="shared" si="5"/>
        <v>6981013.7399999993</v>
      </c>
      <c r="K46" s="29"/>
      <c r="M46" s="37"/>
    </row>
    <row r="47" spans="1:21">
      <c r="A47" s="30"/>
      <c r="C47" s="40" t="s">
        <v>31</v>
      </c>
      <c r="D47" s="1" t="s">
        <v>39</v>
      </c>
      <c r="F47" s="31">
        <f>SUM(F43:F46)</f>
        <v>48095263682.389992</v>
      </c>
      <c r="G47" s="31"/>
      <c r="H47" s="31">
        <v>0</v>
      </c>
      <c r="I47" s="53"/>
      <c r="J47" s="31">
        <f t="shared" si="5"/>
        <v>48095263682.389992</v>
      </c>
      <c r="K47" s="29"/>
      <c r="M47" s="37"/>
    </row>
    <row r="48" spans="1:21">
      <c r="A48" s="30"/>
      <c r="B48" s="25" t="s">
        <v>14</v>
      </c>
      <c r="C48" s="1" t="s">
        <v>64</v>
      </c>
      <c r="F48" s="31">
        <f>SUM('[1]Allocation Accounts'!G78:G81)</f>
        <v>822675732.92000008</v>
      </c>
      <c r="G48" s="31"/>
      <c r="H48" s="31">
        <v>0</v>
      </c>
      <c r="I48" s="53"/>
      <c r="J48" s="31">
        <f t="shared" si="5"/>
        <v>822675732.92000008</v>
      </c>
      <c r="K48" s="29"/>
      <c r="M48" s="37"/>
    </row>
    <row r="49" spans="1:16">
      <c r="A49" s="30"/>
      <c r="B49" s="25" t="s">
        <v>16</v>
      </c>
      <c r="C49" s="1" t="s">
        <v>65</v>
      </c>
      <c r="F49" s="31">
        <v>0</v>
      </c>
      <c r="G49" s="31"/>
      <c r="H49" s="31">
        <f>+'[1]Allocation Accounts'!G110+'[1]Allocation Accounts'!G109</f>
        <v>9965362146.8199997</v>
      </c>
      <c r="I49" s="38"/>
      <c r="J49" s="31">
        <f t="shared" si="5"/>
        <v>9965362146.8199997</v>
      </c>
      <c r="K49" s="29"/>
      <c r="M49" s="37"/>
    </row>
    <row r="50" spans="1:16">
      <c r="A50" s="30"/>
      <c r="B50" s="25" t="s">
        <v>18</v>
      </c>
      <c r="C50" s="1" t="s">
        <v>66</v>
      </c>
      <c r="F50" s="31"/>
      <c r="G50" s="31"/>
      <c r="H50" s="31"/>
      <c r="I50" s="53"/>
      <c r="J50" s="31"/>
      <c r="K50" s="29"/>
      <c r="M50" s="37"/>
    </row>
    <row r="51" spans="1:16">
      <c r="A51" s="30"/>
      <c r="C51" s="40" t="s">
        <v>23</v>
      </c>
      <c r="D51" s="1" t="s">
        <v>67</v>
      </c>
      <c r="F51" s="31">
        <v>0</v>
      </c>
      <c r="G51" s="31"/>
      <c r="H51" s="31">
        <v>0</v>
      </c>
      <c r="I51" s="53"/>
      <c r="J51" s="31">
        <f t="shared" ref="J51:J59" si="6">F51+H51</f>
        <v>0</v>
      </c>
      <c r="K51" s="29"/>
      <c r="M51" s="37"/>
    </row>
    <row r="52" spans="1:16">
      <c r="A52" s="30"/>
      <c r="C52" s="25" t="s">
        <v>25</v>
      </c>
      <c r="D52" s="1" t="s">
        <v>68</v>
      </c>
      <c r="F52" s="31">
        <f>+'[1]Allocation Accounts'!G87+'[1]Allocation Accounts'!G90</f>
        <v>163010728.55000001</v>
      </c>
      <c r="G52" s="31"/>
      <c r="H52" s="31">
        <v>0</v>
      </c>
      <c r="I52" s="53"/>
      <c r="J52" s="31">
        <f t="shared" si="6"/>
        <v>163010728.55000001</v>
      </c>
      <c r="K52" s="29"/>
      <c r="M52" s="37"/>
    </row>
    <row r="53" spans="1:16">
      <c r="A53" s="30"/>
      <c r="C53" s="25" t="s">
        <v>27</v>
      </c>
      <c r="D53" s="1" t="s">
        <v>69</v>
      </c>
      <c r="F53" s="31">
        <f>+'[1]Allocation Accounts'!G88+'[1]Allocation Accounts'!G91</f>
        <v>788602661.70000005</v>
      </c>
      <c r="G53" s="31"/>
      <c r="H53" s="31">
        <v>0</v>
      </c>
      <c r="I53" s="53"/>
      <c r="J53" s="31">
        <f t="shared" si="6"/>
        <v>788602661.70000005</v>
      </c>
      <c r="K53" s="29"/>
      <c r="M53" s="37"/>
    </row>
    <row r="54" spans="1:16">
      <c r="A54" s="30"/>
      <c r="C54" s="25"/>
      <c r="E54" s="1" t="s">
        <v>70</v>
      </c>
      <c r="F54" s="31">
        <f>+'[1]Allocation Accounts'!G89+'[1]Allocation Accounts'!G92</f>
        <v>0</v>
      </c>
      <c r="G54" s="31"/>
      <c r="H54" s="31"/>
      <c r="I54" s="53"/>
      <c r="J54" s="31"/>
      <c r="K54" s="29"/>
      <c r="M54" s="37"/>
    </row>
    <row r="55" spans="1:16">
      <c r="A55" s="30"/>
      <c r="C55" s="25" t="s">
        <v>29</v>
      </c>
      <c r="D55" s="1" t="s">
        <v>71</v>
      </c>
      <c r="F55" s="31">
        <f>+'[1]Allocation Accounts'!G92</f>
        <v>0</v>
      </c>
      <c r="G55" s="31"/>
      <c r="H55" s="31">
        <v>0</v>
      </c>
      <c r="I55" s="53"/>
      <c r="J55" s="31">
        <f t="shared" si="6"/>
        <v>0</v>
      </c>
      <c r="K55" s="29"/>
      <c r="M55" s="37"/>
    </row>
    <row r="56" spans="1:16">
      <c r="A56" s="30"/>
      <c r="C56" s="40" t="s">
        <v>31</v>
      </c>
      <c r="D56" s="1" t="s">
        <v>39</v>
      </c>
      <c r="F56" s="31">
        <f>SUM(F51:F55)</f>
        <v>951613390.25</v>
      </c>
      <c r="G56" s="31"/>
      <c r="H56" s="31">
        <v>0</v>
      </c>
      <c r="I56" s="53"/>
      <c r="J56" s="31">
        <f t="shared" si="6"/>
        <v>951613390.25</v>
      </c>
      <c r="K56" s="29"/>
      <c r="M56" s="37"/>
    </row>
    <row r="57" spans="1:16">
      <c r="A57" s="30"/>
      <c r="B57" s="25" t="s">
        <v>44</v>
      </c>
      <c r="C57" s="1" t="s">
        <v>72</v>
      </c>
      <c r="F57" s="31">
        <f>-'[1]Allocation Accounts'!F83</f>
        <v>29031.27</v>
      </c>
      <c r="G57" s="31"/>
      <c r="H57" s="31">
        <v>0</v>
      </c>
      <c r="I57" s="53"/>
      <c r="J57" s="31">
        <f t="shared" si="6"/>
        <v>29031.27</v>
      </c>
      <c r="K57" s="29"/>
      <c r="M57" s="37"/>
    </row>
    <row r="58" spans="1:16">
      <c r="A58" s="30"/>
      <c r="B58" s="25" t="s">
        <v>50</v>
      </c>
      <c r="C58" s="1" t="s">
        <v>73</v>
      </c>
      <c r="F58" s="31">
        <f>+'[1]Allocation Accounts'!G106</f>
        <v>287834289.41000003</v>
      </c>
      <c r="G58" s="31"/>
      <c r="H58" s="31">
        <v>0</v>
      </c>
      <c r="I58" s="53"/>
      <c r="J58" s="31">
        <f t="shared" si="6"/>
        <v>287834289.41000003</v>
      </c>
      <c r="K58" s="29"/>
      <c r="M58" s="37"/>
    </row>
    <row r="59" spans="1:16">
      <c r="A59" s="30"/>
      <c r="B59" s="25" t="s">
        <v>74</v>
      </c>
      <c r="C59" s="1" t="s">
        <v>75</v>
      </c>
      <c r="F59" s="26">
        <f>'[1]Allocation Accounts'!G98+'[1]Allocation Accounts'!G103</f>
        <v>0</v>
      </c>
      <c r="G59" s="52"/>
      <c r="H59" s="26">
        <v>0</v>
      </c>
      <c r="I59" s="53"/>
      <c r="J59" s="31">
        <f t="shared" si="6"/>
        <v>0</v>
      </c>
      <c r="K59" s="29"/>
      <c r="M59" s="37"/>
    </row>
    <row r="60" spans="1:16">
      <c r="A60" s="30"/>
      <c r="B60" s="25" t="s">
        <v>76</v>
      </c>
      <c r="C60" s="1" t="s">
        <v>77</v>
      </c>
      <c r="F60" s="48">
        <f>F47+F48+F49+F56+F57+F58+F59</f>
        <v>50157416126.23999</v>
      </c>
      <c r="G60" s="51"/>
      <c r="H60" s="48">
        <f>H47+H48+H49+H56+H57+H58+H59</f>
        <v>9965362146.8199997</v>
      </c>
      <c r="I60" s="51"/>
      <c r="J60" s="48">
        <f>F60+H60</f>
        <v>60122778273.05999</v>
      </c>
      <c r="K60" s="54"/>
      <c r="M60" s="37"/>
      <c r="N60" s="37"/>
      <c r="O60" s="37"/>
    </row>
    <row r="61" spans="1:16">
      <c r="A61" s="55" t="s">
        <v>78</v>
      </c>
      <c r="B61" s="56" t="s">
        <v>79</v>
      </c>
      <c r="C61" s="57"/>
      <c r="D61" s="57"/>
      <c r="E61" s="57"/>
      <c r="F61" s="58"/>
      <c r="G61" s="59"/>
      <c r="H61" s="58"/>
      <c r="I61" s="59"/>
      <c r="J61" s="60"/>
      <c r="K61" s="29"/>
      <c r="M61" s="37"/>
      <c r="N61" s="37"/>
      <c r="O61" s="37"/>
    </row>
    <row r="62" spans="1:16">
      <c r="A62" s="30"/>
      <c r="B62" s="3" t="s">
        <v>58</v>
      </c>
      <c r="C62" s="1" t="s">
        <v>73</v>
      </c>
      <c r="F62" s="48">
        <f>+'[1]Allocation Accounts'!D123</f>
        <v>313105161.90999997</v>
      </c>
      <c r="G62" s="61"/>
      <c r="H62" s="48">
        <v>0</v>
      </c>
      <c r="I62" s="61"/>
      <c r="J62" s="31">
        <f t="shared" ref="J62" si="7">F62+H62</f>
        <v>313105161.90999997</v>
      </c>
      <c r="K62" s="29"/>
      <c r="M62" s="37"/>
      <c r="O62" s="37"/>
    </row>
    <row r="63" spans="1:16">
      <c r="A63" s="21" t="s">
        <v>80</v>
      </c>
      <c r="B63" s="22" t="s">
        <v>81</v>
      </c>
      <c r="C63" s="22"/>
      <c r="D63" s="22"/>
      <c r="E63" s="22"/>
      <c r="F63" s="26"/>
      <c r="G63" s="50"/>
      <c r="H63" s="26"/>
      <c r="I63" s="50"/>
      <c r="J63" s="60"/>
      <c r="K63" s="13"/>
      <c r="M63" s="37"/>
      <c r="N63" s="37"/>
      <c r="O63" s="37"/>
      <c r="P63" s="44"/>
    </row>
    <row r="64" spans="1:16">
      <c r="A64" s="30"/>
      <c r="B64" s="25" t="s">
        <v>11</v>
      </c>
      <c r="C64" s="1" t="s">
        <v>82</v>
      </c>
      <c r="F64" s="26"/>
      <c r="G64" s="31"/>
      <c r="H64" s="26"/>
      <c r="I64" s="53"/>
      <c r="J64" s="31"/>
      <c r="K64" s="23"/>
      <c r="M64" s="37"/>
      <c r="N64" s="37"/>
      <c r="O64" s="37"/>
    </row>
    <row r="65" spans="1:15">
      <c r="A65" s="30"/>
      <c r="C65" s="1" t="s">
        <v>83</v>
      </c>
      <c r="F65" s="26">
        <v>84610747984.619995</v>
      </c>
      <c r="G65" s="27"/>
      <c r="H65" s="26">
        <v>31062557973.400002</v>
      </c>
      <c r="I65" s="38"/>
      <c r="J65" s="31">
        <f>F65+H65</f>
        <v>115673305958.01999</v>
      </c>
      <c r="K65" s="29"/>
      <c r="M65" s="37"/>
      <c r="N65" s="37"/>
      <c r="O65" s="37"/>
    </row>
    <row r="66" spans="1:15">
      <c r="A66" s="30"/>
      <c r="B66" s="25" t="s">
        <v>14</v>
      </c>
      <c r="C66" s="1" t="s">
        <v>84</v>
      </c>
      <c r="F66" s="26"/>
      <c r="G66" s="26"/>
      <c r="H66" s="26"/>
      <c r="I66" s="53"/>
      <c r="J66" s="31"/>
      <c r="K66" s="23"/>
      <c r="M66" s="37"/>
      <c r="N66" s="37"/>
      <c r="O66" s="37"/>
    </row>
    <row r="67" spans="1:15">
      <c r="A67" s="30"/>
      <c r="C67" s="25" t="s">
        <v>23</v>
      </c>
      <c r="D67" s="1" t="s">
        <v>15</v>
      </c>
      <c r="F67" s="31">
        <v>2496137750.7800002</v>
      </c>
      <c r="G67" s="31"/>
      <c r="H67" s="31">
        <v>263920570.03999999</v>
      </c>
      <c r="I67" s="38"/>
      <c r="J67" s="31">
        <f>F67+H67</f>
        <v>2760058320.8200002</v>
      </c>
      <c r="K67" s="29"/>
      <c r="M67" s="37"/>
      <c r="N67" s="37"/>
    </row>
    <row r="68" spans="1:15">
      <c r="A68" s="30"/>
      <c r="C68" s="25" t="s">
        <v>25</v>
      </c>
      <c r="D68" s="1" t="s">
        <v>17</v>
      </c>
      <c r="F68" s="31"/>
      <c r="G68" s="31"/>
      <c r="H68" s="31"/>
      <c r="I68" s="53"/>
      <c r="J68" s="31"/>
      <c r="K68" s="23"/>
      <c r="M68" s="37"/>
    </row>
    <row r="69" spans="1:15">
      <c r="A69" s="30"/>
      <c r="C69" s="25"/>
      <c r="D69" s="25" t="s">
        <v>85</v>
      </c>
      <c r="E69" s="1" t="s">
        <v>60</v>
      </c>
      <c r="F69" s="31">
        <f>'[1]Allocation Accounts'!H37</f>
        <v>1708650961.9400001</v>
      </c>
      <c r="G69" s="31"/>
      <c r="H69" s="31">
        <v>0</v>
      </c>
      <c r="I69" s="53"/>
      <c r="J69" s="31">
        <f t="shared" ref="J69:J80" si="8">F69+H69</f>
        <v>1708650961.9400001</v>
      </c>
      <c r="K69" s="29"/>
      <c r="L69" s="4"/>
      <c r="M69" s="37"/>
    </row>
    <row r="70" spans="1:15">
      <c r="A70" s="30"/>
      <c r="C70" s="25"/>
      <c r="D70" s="25" t="s">
        <v>86</v>
      </c>
      <c r="E70" s="1" t="s">
        <v>61</v>
      </c>
      <c r="F70" s="31">
        <f>'[1]Allocation Accounts'!H39+'[1]Allocation Accounts'!H40</f>
        <v>4278779.63</v>
      </c>
      <c r="G70" s="31"/>
      <c r="H70" s="31">
        <v>0</v>
      </c>
      <c r="I70" s="53"/>
      <c r="J70" s="31">
        <f t="shared" si="8"/>
        <v>4278779.63</v>
      </c>
      <c r="K70" s="29"/>
      <c r="M70" s="37"/>
    </row>
    <row r="71" spans="1:15">
      <c r="A71" s="30"/>
      <c r="C71" s="25"/>
      <c r="D71" s="25" t="s">
        <v>87</v>
      </c>
      <c r="E71" s="1" t="s">
        <v>88</v>
      </c>
      <c r="F71" s="31">
        <f>SUM('[1]Allocation Accounts'!H42:H73)</f>
        <v>11827625.859999999</v>
      </c>
      <c r="G71" s="31"/>
      <c r="H71" s="31">
        <v>0</v>
      </c>
      <c r="I71" s="53"/>
      <c r="J71" s="31">
        <f t="shared" si="8"/>
        <v>11827625.859999999</v>
      </c>
      <c r="K71" s="29"/>
      <c r="M71" s="37"/>
    </row>
    <row r="72" spans="1:15">
      <c r="A72" s="30"/>
      <c r="C72" s="25"/>
      <c r="D72" s="25" t="s">
        <v>89</v>
      </c>
      <c r="E72" s="1" t="s">
        <v>62</v>
      </c>
      <c r="F72" s="31">
        <f>+'[1]Allocation Accounts'!H38</f>
        <v>4000</v>
      </c>
      <c r="G72" s="31"/>
      <c r="H72" s="31">
        <v>0</v>
      </c>
      <c r="I72" s="53"/>
      <c r="J72" s="31">
        <f t="shared" si="8"/>
        <v>4000</v>
      </c>
      <c r="K72" s="29"/>
      <c r="M72" s="37"/>
    </row>
    <row r="73" spans="1:15">
      <c r="A73" s="30"/>
      <c r="C73" s="25"/>
      <c r="D73" s="25" t="s">
        <v>90</v>
      </c>
      <c r="E73" s="1" t="s">
        <v>64</v>
      </c>
      <c r="F73" s="31">
        <f>+'[1]Allocation Accounts'!H82</f>
        <v>350335784.57000005</v>
      </c>
      <c r="G73" s="31"/>
      <c r="H73" s="31">
        <v>0</v>
      </c>
      <c r="I73" s="53"/>
      <c r="J73" s="31">
        <f t="shared" si="8"/>
        <v>350335784.57000005</v>
      </c>
      <c r="K73" s="29"/>
      <c r="M73" s="37"/>
    </row>
    <row r="74" spans="1:15">
      <c r="A74" s="30"/>
      <c r="C74" s="25"/>
      <c r="D74" s="25" t="s">
        <v>91</v>
      </c>
      <c r="E74" s="1" t="s">
        <v>65</v>
      </c>
      <c r="F74" s="31">
        <v>0</v>
      </c>
      <c r="G74" s="31"/>
      <c r="H74" s="31">
        <f>'[1]Allocation Accounts'!H111</f>
        <v>599416770.26999998</v>
      </c>
      <c r="I74" s="38"/>
      <c r="J74" s="31">
        <f t="shared" si="8"/>
        <v>599416770.26999998</v>
      </c>
      <c r="K74" s="29"/>
      <c r="M74" s="37"/>
    </row>
    <row r="75" spans="1:15">
      <c r="A75" s="30"/>
      <c r="C75" s="25"/>
      <c r="D75" s="25" t="s">
        <v>92</v>
      </c>
      <c r="E75" s="1" t="s">
        <v>66</v>
      </c>
      <c r="F75" s="31">
        <f>'[1]Allocation Accounts'!H93</f>
        <v>434917953.96999997</v>
      </c>
      <c r="G75" s="31"/>
      <c r="H75" s="31">
        <v>0</v>
      </c>
      <c r="I75" s="53"/>
      <c r="J75" s="31">
        <f t="shared" si="8"/>
        <v>434917953.96999997</v>
      </c>
      <c r="K75" s="29"/>
      <c r="M75" s="37"/>
    </row>
    <row r="76" spans="1:15">
      <c r="A76" s="30"/>
      <c r="C76" s="25"/>
      <c r="D76" s="25" t="s">
        <v>93</v>
      </c>
      <c r="E76" s="1" t="s">
        <v>72</v>
      </c>
      <c r="F76" s="31">
        <f>'[1]Allocation Accounts'!H84</f>
        <v>0</v>
      </c>
      <c r="G76" s="31"/>
      <c r="H76" s="31">
        <v>0</v>
      </c>
      <c r="I76" s="53"/>
      <c r="J76" s="31">
        <f t="shared" si="8"/>
        <v>0</v>
      </c>
      <c r="K76" s="29"/>
      <c r="M76" s="37"/>
    </row>
    <row r="77" spans="1:15">
      <c r="A77" s="30"/>
      <c r="C77" s="25"/>
      <c r="D77" s="25" t="s">
        <v>94</v>
      </c>
      <c r="E77" s="1" t="s">
        <v>95</v>
      </c>
      <c r="F77" s="31">
        <f>+'[1]Allocation Accounts'!H106</f>
        <v>31849787.870000001</v>
      </c>
      <c r="G77" s="31"/>
      <c r="H77" s="31">
        <v>0</v>
      </c>
      <c r="I77" s="53"/>
      <c r="J77" s="31">
        <f t="shared" si="8"/>
        <v>31849787.870000001</v>
      </c>
      <c r="K77" s="29"/>
      <c r="M77" s="37"/>
    </row>
    <row r="78" spans="1:15">
      <c r="A78" s="30"/>
      <c r="C78" s="25"/>
      <c r="D78" s="25" t="s">
        <v>96</v>
      </c>
      <c r="E78" s="1" t="s">
        <v>75</v>
      </c>
      <c r="F78" s="31">
        <f>'[1]Allocation Accounts'!H98+'[1]Allocation Accounts'!H103</f>
        <v>0</v>
      </c>
      <c r="G78" s="31"/>
      <c r="H78" s="31">
        <v>0</v>
      </c>
      <c r="I78" s="53"/>
      <c r="J78" s="31">
        <f t="shared" si="8"/>
        <v>0</v>
      </c>
      <c r="K78" s="29"/>
      <c r="M78" s="37"/>
    </row>
    <row r="79" spans="1:15">
      <c r="A79" s="30"/>
      <c r="C79" s="25"/>
      <c r="D79" s="25" t="s">
        <v>97</v>
      </c>
      <c r="E79" s="1" t="s">
        <v>39</v>
      </c>
      <c r="F79" s="31">
        <f>SUM(F69:F78)</f>
        <v>2541864893.8399997</v>
      </c>
      <c r="G79" s="31"/>
      <c r="H79" s="31">
        <f>SUM(H69:H78)</f>
        <v>599416770.26999998</v>
      </c>
      <c r="I79" s="38"/>
      <c r="J79" s="31">
        <f t="shared" si="8"/>
        <v>3141281664.1099997</v>
      </c>
      <c r="K79" s="29"/>
      <c r="L79" s="4"/>
      <c r="M79" s="37"/>
    </row>
    <row r="80" spans="1:15">
      <c r="A80" s="30"/>
      <c r="C80" s="40" t="s">
        <v>27</v>
      </c>
      <c r="D80" s="1" t="s">
        <v>98</v>
      </c>
      <c r="F80" s="26">
        <f>+F67+F79</f>
        <v>5038002644.6199999</v>
      </c>
      <c r="G80" s="52"/>
      <c r="H80" s="26">
        <f>+H67+H79</f>
        <v>863337340.30999994</v>
      </c>
      <c r="I80" s="38"/>
      <c r="J80" s="31">
        <f t="shared" si="8"/>
        <v>5901339984.9300003</v>
      </c>
      <c r="K80" s="29"/>
      <c r="L80" s="4"/>
      <c r="M80" s="37"/>
    </row>
    <row r="81" spans="1:13">
      <c r="A81" s="14"/>
      <c r="B81" s="47" t="s">
        <v>16</v>
      </c>
      <c r="C81" s="6" t="s">
        <v>99</v>
      </c>
      <c r="D81" s="6"/>
      <c r="E81" s="6"/>
      <c r="F81" s="48">
        <f>+F65+F80</f>
        <v>89648750629.23999</v>
      </c>
      <c r="G81" s="51"/>
      <c r="H81" s="48">
        <f>+H65+H80</f>
        <v>31925895313.710003</v>
      </c>
      <c r="I81" s="38"/>
      <c r="J81" s="31">
        <f>+J65+J80</f>
        <v>121574645942.94998</v>
      </c>
      <c r="K81" s="29"/>
      <c r="L81" s="35"/>
      <c r="M81" s="37"/>
    </row>
    <row r="82" spans="1:13">
      <c r="A82" s="62" t="s">
        <v>100</v>
      </c>
      <c r="B82" s="63"/>
      <c r="C82" s="63"/>
      <c r="D82" s="63"/>
      <c r="E82" s="63"/>
      <c r="F82" s="64"/>
      <c r="G82" s="65"/>
      <c r="H82" s="64"/>
      <c r="I82" s="65"/>
      <c r="J82" s="66"/>
      <c r="K82" s="67"/>
      <c r="M82" s="42"/>
    </row>
    <row r="83" spans="1:13">
      <c r="A83" s="30" t="s">
        <v>101</v>
      </c>
      <c r="F83" s="45"/>
      <c r="G83" s="45"/>
      <c r="H83" s="45"/>
      <c r="I83" s="45"/>
      <c r="J83" s="68"/>
      <c r="K83" s="41"/>
      <c r="M83" s="42"/>
    </row>
    <row r="84" spans="1:13">
      <c r="A84" s="30" t="s">
        <v>102</v>
      </c>
      <c r="F84" s="45"/>
      <c r="G84" s="45"/>
      <c r="H84" s="45"/>
      <c r="I84" s="45"/>
      <c r="J84" s="68"/>
      <c r="K84" s="41"/>
      <c r="M84" s="42"/>
    </row>
    <row r="85" spans="1:13" ht="2.25" customHeight="1">
      <c r="A85" s="69"/>
      <c r="B85" s="6"/>
      <c r="C85" s="6"/>
      <c r="D85" s="6"/>
      <c r="E85" s="6"/>
      <c r="F85" s="70"/>
      <c r="G85" s="70"/>
      <c r="H85" s="70"/>
      <c r="I85" s="70"/>
      <c r="J85" s="71"/>
      <c r="K85" s="72"/>
      <c r="M85" s="42"/>
    </row>
    <row r="86" spans="1:13">
      <c r="F86" s="31"/>
      <c r="G86" s="31"/>
      <c r="H86" s="31"/>
      <c r="I86" s="31"/>
      <c r="J86" s="31"/>
      <c r="M86" s="42"/>
    </row>
    <row r="87" spans="1:13">
      <c r="A87" s="1" t="s">
        <v>103</v>
      </c>
      <c r="F87" s="31">
        <f>+F81</f>
        <v>89648750629.23999</v>
      </c>
      <c r="G87" s="31"/>
      <c r="H87" s="31">
        <f>+H81</f>
        <v>31925895313.710003</v>
      </c>
      <c r="I87" s="31"/>
      <c r="J87" s="31">
        <f>+F87+H87</f>
        <v>121574645942.95</v>
      </c>
      <c r="L87" s="44"/>
      <c r="M87" s="42"/>
    </row>
    <row r="88" spans="1:13">
      <c r="A88" s="1" t="s">
        <v>104</v>
      </c>
      <c r="F88" s="31">
        <f>+F11+F36+F38+F39-F60+F62</f>
        <v>89648750629.240021</v>
      </c>
      <c r="G88" s="31"/>
      <c r="H88" s="31">
        <f>+H11+H36+H38+H39-H60+H62</f>
        <v>31925895313.709999</v>
      </c>
      <c r="I88" s="31"/>
      <c r="J88" s="31">
        <f>+F88+H88</f>
        <v>121574645942.95001</v>
      </c>
      <c r="M88" s="37"/>
    </row>
    <row r="89" spans="1:13">
      <c r="A89" s="30" t="s">
        <v>105</v>
      </c>
      <c r="C89" s="40"/>
      <c r="F89" s="26">
        <f>+F87-F88</f>
        <v>0</v>
      </c>
      <c r="G89" s="52"/>
      <c r="H89" s="26">
        <f>+H87-H88</f>
        <v>0</v>
      </c>
      <c r="I89" s="31"/>
      <c r="J89" s="31">
        <f>+F89+H89</f>
        <v>0</v>
      </c>
      <c r="M89" s="42"/>
    </row>
    <row r="90" spans="1:13">
      <c r="A90" s="14"/>
      <c r="B90" s="47"/>
      <c r="C90" s="6"/>
      <c r="D90" s="6"/>
      <c r="E90" s="6"/>
      <c r="F90" s="48"/>
      <c r="G90" s="51"/>
      <c r="H90" s="48"/>
      <c r="I90" s="38"/>
      <c r="J90" s="48"/>
    </row>
    <row r="91" spans="1:13" ht="19.5" customHeight="1">
      <c r="A91" s="73"/>
      <c r="B91" s="73"/>
      <c r="C91" s="73"/>
      <c r="D91" s="73"/>
      <c r="E91" s="73"/>
      <c r="F91" s="74"/>
      <c r="G91" s="75"/>
      <c r="H91" s="75"/>
      <c r="I91" s="75"/>
      <c r="J91" s="75"/>
    </row>
    <row r="92" spans="1:13">
      <c r="A92" s="76"/>
      <c r="F92" s="43"/>
      <c r="G92" s="45"/>
      <c r="H92" s="43"/>
      <c r="I92" s="45"/>
      <c r="J92" s="45"/>
    </row>
    <row r="93" spans="1:13">
      <c r="A93" s="77"/>
      <c r="E93" s="78"/>
      <c r="F93" s="37"/>
      <c r="H93" s="4"/>
    </row>
    <row r="94" spans="1:13">
      <c r="E94" s="78"/>
      <c r="F94" s="37"/>
      <c r="H94" s="42"/>
    </row>
    <row r="95" spans="1:13">
      <c r="E95" s="78"/>
      <c r="F95" s="79"/>
      <c r="H95" s="4"/>
    </row>
    <row r="96" spans="1:13">
      <c r="E96" s="78"/>
      <c r="F96" s="37"/>
      <c r="H96" s="4"/>
      <c r="J96" s="4"/>
    </row>
    <row r="97" spans="5:8">
      <c r="E97" s="78"/>
      <c r="F97" s="37"/>
      <c r="H97" s="80"/>
    </row>
    <row r="98" spans="5:8">
      <c r="E98" s="78"/>
      <c r="F98" s="37"/>
    </row>
    <row r="99" spans="5:8">
      <c r="E99" s="78"/>
      <c r="F99" s="37"/>
      <c r="H99" s="81"/>
    </row>
    <row r="100" spans="5:8">
      <c r="E100" s="78"/>
      <c r="F100" s="37"/>
      <c r="H100" s="42"/>
    </row>
    <row r="101" spans="5:8">
      <c r="E101" s="78"/>
      <c r="F101" s="37"/>
      <c r="H101" s="42"/>
    </row>
    <row r="102" spans="5:8">
      <c r="E102" s="78"/>
      <c r="F102" s="37"/>
      <c r="H102" s="42"/>
    </row>
    <row r="103" spans="5:8">
      <c r="E103" s="78"/>
      <c r="F103" s="37"/>
    </row>
    <row r="104" spans="5:8">
      <c r="E104" s="78"/>
      <c r="F104" s="37"/>
    </row>
    <row r="105" spans="5:8">
      <c r="E105" s="78"/>
      <c r="F105" s="37"/>
    </row>
    <row r="106" spans="5:8">
      <c r="E106" s="78"/>
      <c r="F106" s="37"/>
    </row>
    <row r="107" spans="5:8">
      <c r="E107" s="78"/>
      <c r="F107" s="37"/>
    </row>
    <row r="108" spans="5:8">
      <c r="E108" s="78"/>
      <c r="F108" s="37"/>
    </row>
    <row r="109" spans="5:8">
      <c r="E109" s="78"/>
      <c r="F109" s="37"/>
    </row>
    <row r="110" spans="5:8">
      <c r="E110" s="78"/>
      <c r="F110" s="37"/>
    </row>
    <row r="111" spans="5:8">
      <c r="E111" s="78"/>
      <c r="F111" s="37"/>
    </row>
    <row r="112" spans="5:8">
      <c r="E112" s="78"/>
      <c r="F112" s="37"/>
    </row>
    <row r="113" spans="5:6">
      <c r="E113" s="78"/>
      <c r="F113" s="37"/>
    </row>
    <row r="114" spans="5:6">
      <c r="E114" s="78"/>
      <c r="F114" s="37"/>
    </row>
    <row r="115" spans="5:6">
      <c r="E115" s="78"/>
      <c r="F115" s="37"/>
    </row>
    <row r="116" spans="5:6">
      <c r="E116" s="78"/>
      <c r="F116" s="37"/>
    </row>
    <row r="117" spans="5:6">
      <c r="E117" s="78"/>
      <c r="F117" s="37"/>
    </row>
    <row r="118" spans="5:6">
      <c r="E118" s="78"/>
      <c r="F118" s="37"/>
    </row>
    <row r="119" spans="5:6">
      <c r="E119" s="78"/>
      <c r="F119" s="37"/>
    </row>
    <row r="120" spans="5:6">
      <c r="E120" s="78"/>
      <c r="F120" s="37"/>
    </row>
    <row r="121" spans="5:6">
      <c r="E121" s="78"/>
      <c r="F121" s="37"/>
    </row>
    <row r="122" spans="5:6">
      <c r="E122" s="78"/>
      <c r="F122" s="37"/>
    </row>
    <row r="123" spans="5:6">
      <c r="E123" s="78"/>
      <c r="F123" s="37"/>
    </row>
    <row r="124" spans="5:6">
      <c r="F124" s="37"/>
    </row>
    <row r="125" spans="5:6">
      <c r="F125" s="37"/>
    </row>
    <row r="126" spans="5:6">
      <c r="F126" s="37"/>
    </row>
  </sheetData>
  <mergeCells count="4">
    <mergeCell ref="A1:J1"/>
    <mergeCell ref="A2:J2"/>
    <mergeCell ref="A3:J3"/>
    <mergeCell ref="B37:E37"/>
  </mergeCells>
  <printOptions horizontalCentered="1"/>
  <pageMargins left="0.05" right="0.05" top="0.25" bottom="0.25" header="0.05" footer="0.05"/>
  <pageSetup scale="95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85BC88-8D24-4B92-A1B0-849809CA5BDB}"/>
</file>

<file path=customXml/itemProps2.xml><?xml version="1.0" encoding="utf-8"?>
<ds:datastoreItem xmlns:ds="http://schemas.openxmlformats.org/officeDocument/2006/customXml" ds:itemID="{B75E8646-1FA6-433C-ADF1-06CE355EFB91}"/>
</file>

<file path=customXml/itemProps3.xml><?xml version="1.0" encoding="utf-8"?>
<ds:datastoreItem xmlns:ds="http://schemas.openxmlformats.org/officeDocument/2006/customXml" ds:itemID="{8B3EB82C-F136-4C8F-A95C-B4C6367735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Statement</vt:lpstr>
      <vt:lpstr>Statement!Print_Area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Dougherty, Michael (FHWA)</dc:creator>
  <cp:lastModifiedBy>Phillips, Deborah (FHWA)</cp:lastModifiedBy>
  <cp:lastPrinted>2024-07-29T14:57:14Z</cp:lastPrinted>
  <dcterms:created xsi:type="dcterms:W3CDTF">2024-07-29T14:54:58Z</dcterms:created>
  <dcterms:modified xsi:type="dcterms:W3CDTF">2024-11-25T17:33:21Z</dcterms:modified>
</cp:coreProperties>
</file>