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\HPM10\HTF\2024\"/>
    </mc:Choice>
  </mc:AlternateContent>
  <xr:revisionPtr revIDLastSave="5" documentId="13_ncr:1_{09266107-D382-4160-9F38-5007C6641019}" xr6:coauthVersionLast="47" xr6:coauthVersionMax="47" xr10:uidLastSave="{58C0B3F5-4F38-40BC-A4DD-487BF5341957}"/>
  <bookViews>
    <workbookView xWindow="-25770" yWindow="1590" windowWidth="21600" windowHeight="11295" tabRatio="914" xr2:uid="{00000000-000D-0000-FFFF-FFFF00000000}"/>
  </bookViews>
  <sheets>
    <sheet name="Statement" sheetId="3" r:id="rId1"/>
    <sheet name="HA Operation" sheetId="6" state="hidden" r:id="rId2"/>
    <sheet name="Net Receipts" sheetId="5" state="hidden" r:id="rId3"/>
    <sheet name="Sheet1" sheetId="7" state="hidden" r:id="rId4"/>
  </sheets>
  <definedNames>
    <definedName name="_xlnm.Print_Area" localSheetId="0">Statement!$A$1:$J$85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" l="1"/>
  <c r="D5" i="7"/>
  <c r="D4" i="7"/>
  <c r="D10" i="7" l="1"/>
  <c r="E31" i="7" l="1"/>
  <c r="J30" i="7"/>
  <c r="E30" i="7"/>
  <c r="J29" i="7"/>
  <c r="E29" i="7"/>
  <c r="I28" i="7"/>
  <c r="J28" i="7" s="1"/>
  <c r="E28" i="7"/>
  <c r="J27" i="7"/>
  <c r="E27" i="7"/>
  <c r="J26" i="7"/>
  <c r="E26" i="7"/>
  <c r="J25" i="7"/>
  <c r="E25" i="7"/>
  <c r="J24" i="7"/>
  <c r="E24" i="7"/>
  <c r="J23" i="7"/>
  <c r="E23" i="7"/>
  <c r="J22" i="7"/>
  <c r="E22" i="7"/>
  <c r="J21" i="7"/>
  <c r="E21" i="7"/>
  <c r="L20" i="7"/>
  <c r="J20" i="7"/>
  <c r="E20" i="7"/>
  <c r="L19" i="7"/>
  <c r="J19" i="7"/>
  <c r="E19" i="7"/>
  <c r="L18" i="7"/>
  <c r="J18" i="7"/>
  <c r="E18" i="7"/>
  <c r="C25" i="5" l="1"/>
  <c r="C24" i="5"/>
  <c r="C23" i="5"/>
  <c r="C22" i="5"/>
  <c r="D13" i="5" l="1"/>
  <c r="D4" i="5"/>
  <c r="D12" i="5"/>
  <c r="D3" i="5"/>
  <c r="C3" i="5"/>
  <c r="B3" i="5"/>
  <c r="B12" i="5"/>
  <c r="C12" i="5"/>
  <c r="B4" i="5"/>
  <c r="C4" i="5"/>
  <c r="B5" i="5"/>
  <c r="B7" i="5"/>
  <c r="B6" i="5"/>
  <c r="B13" i="5"/>
  <c r="C13" i="5"/>
  <c r="C8" i="6"/>
  <c r="C7" i="6"/>
  <c r="B8" i="5" l="1"/>
  <c r="B9" i="5" s="1"/>
  <c r="B14" i="5"/>
  <c r="E14" i="5" s="1"/>
  <c r="C21" i="5"/>
  <c r="D15" i="5"/>
  <c r="D20" i="5"/>
  <c r="D21" i="5"/>
  <c r="B20" i="5"/>
  <c r="C6" i="6"/>
  <c r="C9" i="6" s="1"/>
  <c r="E6" i="5"/>
  <c r="B23" i="5"/>
  <c r="E5" i="5"/>
  <c r="B22" i="5"/>
  <c r="E22" i="5" s="1"/>
  <c r="B21" i="5"/>
  <c r="C20" i="5"/>
  <c r="E7" i="5"/>
  <c r="B24" i="5"/>
  <c r="E24" i="5" s="1"/>
  <c r="D9" i="5"/>
  <c r="E3" i="5"/>
  <c r="C11" i="6"/>
  <c r="C12" i="6"/>
  <c r="E12" i="5"/>
  <c r="E4" i="5"/>
  <c r="C9" i="5"/>
  <c r="E13" i="5"/>
  <c r="C15" i="5"/>
  <c r="C26" i="5" l="1"/>
  <c r="B15" i="5"/>
  <c r="B25" i="5"/>
  <c r="E25" i="5" s="1"/>
  <c r="E8" i="5"/>
  <c r="B9" i="7" s="1"/>
  <c r="F9" i="7" s="1"/>
  <c r="B7" i="7"/>
  <c r="F7" i="7" s="1"/>
  <c r="B6" i="7"/>
  <c r="F6" i="7" s="1"/>
  <c r="B8" i="7"/>
  <c r="F8" i="7" s="1"/>
  <c r="B5" i="7"/>
  <c r="F5" i="7" s="1"/>
  <c r="B4" i="7"/>
  <c r="E21" i="5"/>
  <c r="D26" i="5"/>
  <c r="E23" i="5"/>
  <c r="E32" i="5" s="1"/>
  <c r="E20" i="5"/>
  <c r="E15" i="5"/>
  <c r="F14" i="5" s="1"/>
  <c r="B26" i="5" l="1"/>
  <c r="E31" i="5"/>
  <c r="E33" i="5" s="1"/>
  <c r="F31" i="5" s="1"/>
  <c r="E9" i="5"/>
  <c r="F8" i="5" s="1"/>
  <c r="B10" i="7"/>
  <c r="F10" i="7" s="1"/>
  <c r="F4" i="7"/>
  <c r="F13" i="5"/>
  <c r="F12" i="5"/>
  <c r="E26" i="5"/>
  <c r="C14" i="6" l="1"/>
  <c r="C16" i="6" s="1"/>
  <c r="F5" i="5"/>
  <c r="F4" i="5"/>
  <c r="F6" i="5"/>
  <c r="F3" i="5"/>
  <c r="F7" i="5"/>
  <c r="F15" i="5"/>
  <c r="F32" i="5"/>
  <c r="F9" i="5" l="1"/>
  <c r="C4" i="6"/>
  <c r="C18" i="6" s="1"/>
</calcChain>
</file>

<file path=xl/sharedStrings.xml><?xml version="1.0" encoding="utf-8"?>
<sst xmlns="http://schemas.openxmlformats.org/spreadsheetml/2006/main" count="352" uniqueCount="225">
  <si>
    <t xml:space="preserve">STATUS OF THE FEDERAL HIGHWAY TRUST FUND </t>
  </si>
  <si>
    <t>OCTOBER 1, 2023 -  SEPTEMBER 30, 2024</t>
  </si>
  <si>
    <t>FE-10</t>
  </si>
  <si>
    <t>ITEM</t>
  </si>
  <si>
    <t>HIGHWAY</t>
  </si>
  <si>
    <t>MASS TRANSIT</t>
  </si>
  <si>
    <t>TOTAL</t>
  </si>
  <si>
    <t>ACCOUNT</t>
  </si>
  <si>
    <t xml:space="preserve">ACCOUNT  </t>
  </si>
  <si>
    <t xml:space="preserve"> </t>
  </si>
  <si>
    <t xml:space="preserve">I. </t>
  </si>
  <si>
    <t xml:space="preserve">Opening balance:  </t>
  </si>
  <si>
    <t>RECONCILING NOTES</t>
  </si>
  <si>
    <t xml:space="preserve">A. </t>
  </si>
  <si>
    <t>Investments - U.S. Treasury special certificates of indebtedness</t>
  </si>
  <si>
    <t>P</t>
  </si>
  <si>
    <t>Stmt 9-30-23 Us Securities (SGL 1610)</t>
  </si>
  <si>
    <t xml:space="preserve">B. </t>
  </si>
  <si>
    <t>Uninvested - held by Bureau of the Fiscal Service</t>
  </si>
  <si>
    <t>Stmt 9-30-23 Uninvested - held by BFS (SGL 1010)</t>
  </si>
  <si>
    <t xml:space="preserve">C. </t>
  </si>
  <si>
    <t>Uninvested - held by program agencies</t>
  </si>
  <si>
    <t xml:space="preserve"> Uninvested Program</t>
  </si>
  <si>
    <t xml:space="preserve">D. </t>
  </si>
  <si>
    <t>Total balance</t>
  </si>
  <si>
    <t xml:space="preserve">II. </t>
  </si>
  <si>
    <t>Receipts:</t>
  </si>
  <si>
    <t>Gross excise taxes (transferred General Fund receipts)</t>
  </si>
  <si>
    <t xml:space="preserve">1. </t>
  </si>
  <si>
    <t xml:space="preserve">Gasoline </t>
  </si>
  <si>
    <t>See Cost Ctr 5804 TFMA58041200</t>
  </si>
  <si>
    <t xml:space="preserve">2. </t>
  </si>
  <si>
    <t>Diesel and special motor fuels</t>
  </si>
  <si>
    <t>See Cost Ctr 5804 TFMA58040700</t>
  </si>
  <si>
    <t xml:space="preserve">3. </t>
  </si>
  <si>
    <t>Tires</t>
  </si>
  <si>
    <t>See Cost Ctr 5804 TFMA58040900</t>
  </si>
  <si>
    <t xml:space="preserve">4. </t>
  </si>
  <si>
    <t>Trucks and trailers</t>
  </si>
  <si>
    <t>See Cost Ctr 5804 TFMA58041100</t>
  </si>
  <si>
    <t xml:space="preserve">5. </t>
  </si>
  <si>
    <t>Federal use tax</t>
  </si>
  <si>
    <t>See Cost Ctr 5804 TFMA58041000</t>
  </si>
  <si>
    <t xml:space="preserve">6. </t>
  </si>
  <si>
    <t>Total excise taxes</t>
  </si>
  <si>
    <t>Transfers to other funds</t>
  </si>
  <si>
    <t>To Land and Water Conservation Fund</t>
  </si>
  <si>
    <t>See Cost Ctr 5804 TFMA58041500</t>
  </si>
  <si>
    <t>To Sport Fish Restoration and Boating Trust Fund</t>
  </si>
  <si>
    <t>See Cost Ctr 5804 TFMA58041600</t>
  </si>
  <si>
    <t>To Airport and Airway Trust Fund &amp; General Fund (aviation kerosene)</t>
  </si>
  <si>
    <t>See Cost Ctr 5804 TFMA58045800</t>
  </si>
  <si>
    <t>Total</t>
  </si>
  <si>
    <t>Net excise taxes</t>
  </si>
  <si>
    <t>Interest income</t>
  </si>
  <si>
    <t>Interest on investments (cash basis) 3/</t>
  </si>
  <si>
    <t>See Investment Tab Total Income (Col F/Row 23)</t>
  </si>
  <si>
    <t>Interest under Cash Management Improvement Act (net)</t>
  </si>
  <si>
    <t>From BFS income statement - NOTE THAT THIS IS INCOME NET OF OUTLAYS</t>
  </si>
  <si>
    <t xml:space="preserve">E. </t>
  </si>
  <si>
    <t>Other income</t>
  </si>
  <si>
    <t>Motor carrier safety fines and penalties</t>
  </si>
  <si>
    <t>See Cost Ctr 5997 TFMA53200800</t>
  </si>
  <si>
    <t>Civil tax penalties related to highway excise taxes</t>
  </si>
  <si>
    <t>See Cost Ctr 5320 TFMA53200900</t>
  </si>
  <si>
    <t>Traffic safety fines and penalties</t>
  </si>
  <si>
    <t>See Cost Ctr 5997 TFMA53201000</t>
  </si>
  <si>
    <t>Transfer from General Fund per P.L. 114-94</t>
  </si>
  <si>
    <t xml:space="preserve">F. </t>
  </si>
  <si>
    <t>Total receipts</t>
  </si>
  <si>
    <t xml:space="preserve">III. </t>
  </si>
  <si>
    <t>Transfers between Highway Trust Fund accounts</t>
  </si>
  <si>
    <t>From Highway Account to Mass Transit Account</t>
  </si>
  <si>
    <r>
      <t xml:space="preserve">SGL 4170 CFY Detail TAS 69X8083 (CR) - </t>
    </r>
    <r>
      <rPr>
        <b/>
        <i/>
        <sz val="8"/>
        <color rgb="FF0000FF"/>
        <rFont val="Cambria"/>
        <family val="1"/>
        <scheme val="major"/>
      </rPr>
      <t>Info in FE-1</t>
    </r>
  </si>
  <si>
    <t>From Mass Transit Account to Highway Account</t>
  </si>
  <si>
    <r>
      <t xml:space="preserve">SGL 4170 CFY Detail TAS 69X8083 (DR) </t>
    </r>
    <r>
      <rPr>
        <b/>
        <i/>
        <sz val="8"/>
        <color rgb="FF0000FF"/>
        <rFont val="Cambria"/>
        <family val="1"/>
        <scheme val="major"/>
      </rPr>
      <t>- Info in FE-1</t>
    </r>
  </si>
  <si>
    <t xml:space="preserve">IV. </t>
  </si>
  <si>
    <t xml:space="preserve">Expenditures: </t>
  </si>
  <si>
    <t>A.</t>
  </si>
  <si>
    <t>Federal Highway Administration</t>
  </si>
  <si>
    <t>Federal aid to highways</t>
  </si>
  <si>
    <t>See Allocation tab Col G/Row 37</t>
  </si>
  <si>
    <t>Right-of-way revolving fund</t>
  </si>
  <si>
    <t>See Allocation tab Col G/Row 40 (Net Outlay 69X8402)</t>
  </si>
  <si>
    <t>Appalachian Development Highway System</t>
  </si>
  <si>
    <t>See Allocation tab Col G/Row 38 (Net Outlay 69X8072)</t>
  </si>
  <si>
    <t>Miscellaneous Highway Trust Funds</t>
  </si>
  <si>
    <t>See Allocation tab Col G/Row 74</t>
  </si>
  <si>
    <t>See Allocation tab Col G/Row 75</t>
  </si>
  <si>
    <t>Federal Motor Carrier Safety Administration</t>
  </si>
  <si>
    <t>See Allocation tab Col G/Row 82</t>
  </si>
  <si>
    <t>Federal Transit Administration</t>
  </si>
  <si>
    <t>See Allocation tab Col G/Row 111</t>
  </si>
  <si>
    <t>National Highway Traffic Safety Administration</t>
  </si>
  <si>
    <t>Highway related safety grants</t>
  </si>
  <si>
    <t>See Allocation tab Col G/Row 88 (Net Outlay 6969X8020.005)</t>
  </si>
  <si>
    <t>Operations and research</t>
  </si>
  <si>
    <t>See Allocation tab Col G/Row 90 (Net Outlay 69X8016.005)</t>
  </si>
  <si>
    <t>Highway traffic safety grants</t>
  </si>
  <si>
    <t>See Allocation tab Col G/Row 91 (Net Outlay 69X8020.000)</t>
  </si>
  <si>
    <t>NHTSA child</t>
  </si>
  <si>
    <t>National driver register</t>
  </si>
  <si>
    <t>See Allocation tab Col G/Row 92 (Net Outlay 69X8362)</t>
  </si>
  <si>
    <t>See Allocation tab Col G/Row 93</t>
  </si>
  <si>
    <t>Federal Railroad Administration</t>
  </si>
  <si>
    <t>See Allocation tab Col G/Row 84 (Net Outlay 69X8552)</t>
  </si>
  <si>
    <t>Office of the Secretary of Transportation</t>
  </si>
  <si>
    <t>See Allocation tab Col G/Row 106 (Net Outlay 69X8634)</t>
  </si>
  <si>
    <t xml:space="preserve">G. </t>
  </si>
  <si>
    <t>Other agencies</t>
  </si>
  <si>
    <t>See Allocation tab Col G/Row 98+103 (DOI)</t>
  </si>
  <si>
    <t xml:space="preserve">H. </t>
  </si>
  <si>
    <t>Total expenditures</t>
  </si>
  <si>
    <t>Info in FE-1</t>
  </si>
  <si>
    <t>V.</t>
  </si>
  <si>
    <t>Receipt Accounts:</t>
  </si>
  <si>
    <r>
      <rPr>
        <b/>
        <i/>
        <sz val="8"/>
        <color rgb="FF0000FF"/>
        <rFont val="Cambria"/>
        <family val="1"/>
        <scheme val="major"/>
      </rPr>
      <t xml:space="preserve">Info in FE-1 </t>
    </r>
    <r>
      <rPr>
        <sz val="8"/>
        <color rgb="FF0000FF"/>
        <rFont val="Cambria"/>
        <family val="1"/>
        <scheme val="major"/>
      </rPr>
      <t>/ See Allocation tab Col D/Row 123 (Monthly activity 69X8159.1+69X8159.3+69X8634.1)</t>
    </r>
  </si>
  <si>
    <t xml:space="preserve">VI. </t>
  </si>
  <si>
    <t xml:space="preserve">Closing Balances in Trust Fund: </t>
  </si>
  <si>
    <t>Investments</t>
  </si>
  <si>
    <t>U. S. Treasury securities</t>
  </si>
  <si>
    <t>BFS Balance Sheet Asset-Inv in US Treasury</t>
  </si>
  <si>
    <t>Undisbursed balances</t>
  </si>
  <si>
    <t>BFS Balance Sheet Asset-FBWT</t>
  </si>
  <si>
    <t xml:space="preserve">a. </t>
  </si>
  <si>
    <t>See Allocation tab Col H/Row 37</t>
  </si>
  <si>
    <t xml:space="preserve">b. </t>
  </si>
  <si>
    <t>See Allocation tab Col H/Row 40 (69X8402)</t>
  </si>
  <si>
    <t xml:space="preserve">c. </t>
  </si>
  <si>
    <t>Miscellaneous highway trust funds</t>
  </si>
  <si>
    <t>See Allocation tab Col H/Row 74</t>
  </si>
  <si>
    <t xml:space="preserve">d. </t>
  </si>
  <si>
    <t>See Allocation tab Col H/Row 38 (69X8072)</t>
  </si>
  <si>
    <t xml:space="preserve">e. </t>
  </si>
  <si>
    <t>See Allocation tab Col H/Row 82</t>
  </si>
  <si>
    <t xml:space="preserve">f. </t>
  </si>
  <si>
    <t>See Allocation tab Col H/Row 111</t>
  </si>
  <si>
    <t xml:space="preserve">g. </t>
  </si>
  <si>
    <t>See Allocation tab Col H/Row 93</t>
  </si>
  <si>
    <t xml:space="preserve">h. </t>
  </si>
  <si>
    <t>See Allocation tab Col H/Row 84 (69X8552)</t>
  </si>
  <si>
    <t xml:space="preserve">i. </t>
  </si>
  <si>
    <t xml:space="preserve">Office of the Secretary of Transportation </t>
  </si>
  <si>
    <t xml:space="preserve">j. </t>
  </si>
  <si>
    <t xml:space="preserve">k. </t>
  </si>
  <si>
    <t>Total uninvested balance</t>
  </si>
  <si>
    <t xml:space="preserve">Total balance </t>
  </si>
  <si>
    <t>Column F/H Row 81 should be the same total as FE-1 (Row 23/Row 40 @ each month)</t>
  </si>
  <si>
    <t xml:space="preserve">      1/  The Fund was created June 29, 1956, by the enactment of the Highway Revenue Act of 1956. </t>
  </si>
  <si>
    <t xml:space="preserve">      2/  The Mass Transit Account was established April 1, 1983, by the Surface Transportation Assistance Act of 1982.</t>
  </si>
  <si>
    <t xml:space="preserve">      3/  Effective March, 18, 2010, the Highway Trust Fund earns interest on its invested balances.</t>
  </si>
  <si>
    <t>HTF Operation</t>
  </si>
  <si>
    <t>Used in Highway Program Financing Course</t>
  </si>
  <si>
    <t>Highway Account - FY 2011</t>
  </si>
  <si>
    <t>Balance, beginning of FY 2011</t>
  </si>
  <si>
    <t>Gross income</t>
  </si>
  <si>
    <t>(includes taxes, fines and penalties,interest, TIFIA subsidy reestimate)</t>
  </si>
  <si>
    <t>To Sportfish Restoration and Boating Safety Trust Fund, Land &amp; Water Conservation Fund)</t>
  </si>
  <si>
    <t>Tax refunds</t>
  </si>
  <si>
    <t xml:space="preserve">   Net income</t>
  </si>
  <si>
    <t>Transfers to Mass Transit Account</t>
  </si>
  <si>
    <t>Transfers from Mass Transit Account</t>
  </si>
  <si>
    <t>Disbursements</t>
  </si>
  <si>
    <t>Income less disbursements</t>
  </si>
  <si>
    <t>Reflects impact on deficit  (Note this is NOT net of transfers)</t>
  </si>
  <si>
    <t>Balance, end of FY 2011</t>
  </si>
  <si>
    <t>Net Receipts - 2012</t>
  </si>
  <si>
    <t>YEAR TO DATE</t>
  </si>
  <si>
    <t>Highway Account</t>
  </si>
  <si>
    <t>Gross Receipts</t>
  </si>
  <si>
    <t>Refunds</t>
  </si>
  <si>
    <t>Transfers to Other Trust Funds</t>
  </si>
  <si>
    <t>Net receipts</t>
  </si>
  <si>
    <t>% of Total</t>
  </si>
  <si>
    <t>Gasoline &amp; gasohol</t>
  </si>
  <si>
    <t>Diesel</t>
  </si>
  <si>
    <t>Truck Retail Tax</t>
  </si>
  <si>
    <t>Heavy Vehicle Use Tax</t>
  </si>
  <si>
    <t>Other (nontax)</t>
  </si>
  <si>
    <t>Mass Transit Account</t>
  </si>
  <si>
    <t>Total Highway Trust Fund</t>
  </si>
  <si>
    <t>Fuel Tax</t>
  </si>
  <si>
    <t>Truck Taxes</t>
  </si>
  <si>
    <t xml:space="preserve">  Total Taxes</t>
  </si>
  <si>
    <t>Receipt Comparison</t>
  </si>
  <si>
    <t>FY 2012</t>
  </si>
  <si>
    <t>FY 2011</t>
  </si>
  <si>
    <t>October-May</t>
  </si>
  <si>
    <t>&lt;--applies to new heavy truck tires and reflect both replacement tires and those on new trucks</t>
  </si>
  <si>
    <t>&lt;--represents the recovery from historic lows during the recession.  See unit sales data below.</t>
  </si>
  <si>
    <t>&lt;--result of delayed collection of HVUT Tax that would normally have been due in August 2011, but was instead due in November 2011, thus shifted fiscal years.</t>
  </si>
  <si>
    <t>Class 8 Truck Sales</t>
  </si>
  <si>
    <t>www.thetrucker.com quoting Wards Automotive</t>
  </si>
  <si>
    <t>Unit Sales</t>
  </si>
  <si>
    <t>Class 8</t>
  </si>
  <si>
    <t>% Change Class 8</t>
  </si>
  <si>
    <t>Year Over</t>
  </si>
  <si>
    <t>1996</t>
  </si>
  <si>
    <t>Units</t>
  </si>
  <si>
    <t>Year</t>
  </si>
  <si>
    <t>1997</t>
  </si>
  <si>
    <t>Jan</t>
  </si>
  <si>
    <t>1998</t>
  </si>
  <si>
    <t>Feb</t>
  </si>
  <si>
    <t>1999</t>
  </si>
  <si>
    <t>Mar</t>
  </si>
  <si>
    <t>2000</t>
  </si>
  <si>
    <t>Apr</t>
  </si>
  <si>
    <t>2001</t>
  </si>
  <si>
    <t>May</t>
  </si>
  <si>
    <t>2002</t>
  </si>
  <si>
    <t>Jun</t>
  </si>
  <si>
    <t>2003</t>
  </si>
  <si>
    <t>Jul</t>
  </si>
  <si>
    <t>2004</t>
  </si>
  <si>
    <t>Aug</t>
  </si>
  <si>
    <t>2005</t>
  </si>
  <si>
    <t>Sep</t>
  </si>
  <si>
    <t>2006</t>
  </si>
  <si>
    <t>Oct</t>
  </si>
  <si>
    <t>2007</t>
  </si>
  <si>
    <t>Nov</t>
  </si>
  <si>
    <t>2008</t>
  </si>
  <si>
    <t>Dec</t>
  </si>
  <si>
    <t>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</si>
</sst>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44">
    <font>
      <sz val="7"/>
      <name val="P-AVGARD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P-AVGARD"/>
    </font>
    <font>
      <sz val="7"/>
      <name val="P-AVGARD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sz val="10"/>
      <name val="P-AVGARD"/>
    </font>
    <font>
      <sz val="9"/>
      <color rgb="FF0000FF"/>
      <name val="Cambria"/>
      <family val="1"/>
      <scheme val="major"/>
    </font>
    <font>
      <sz val="8"/>
      <color rgb="FF0000FF"/>
      <name val="Cambria"/>
      <family val="1"/>
      <scheme val="major"/>
    </font>
    <font>
      <b/>
      <i/>
      <sz val="8"/>
      <color rgb="FF0000FF"/>
      <name val="Cambria"/>
      <family val="1"/>
      <scheme val="major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320">
    <xf numFmtId="0" fontId="0" fillId="0" borderId="0"/>
    <xf numFmtId="43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6" fillId="0" borderId="0"/>
    <xf numFmtId="0" fontId="3" fillId="0" borderId="0"/>
    <xf numFmtId="0" fontId="17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20" applyNumberFormat="0" applyAlignment="0" applyProtection="0"/>
    <xf numFmtId="0" fontId="24" fillId="8" borderId="21" applyNumberFormat="0" applyAlignment="0" applyProtection="0"/>
    <xf numFmtId="0" fontId="25" fillId="8" borderId="20" applyNumberFormat="0" applyAlignment="0" applyProtection="0"/>
    <xf numFmtId="0" fontId="26" fillId="0" borderId="22" applyNumberFormat="0" applyFill="0" applyAlignment="0" applyProtection="0"/>
    <xf numFmtId="0" fontId="27" fillId="9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5" applyNumberFormat="0" applyFill="0" applyAlignment="0" applyProtection="0"/>
    <xf numFmtId="0" fontId="3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2" fillId="3" borderId="0" applyNumberFormat="0" applyBorder="0" applyAlignment="0" applyProtection="0"/>
    <xf numFmtId="0" fontId="2" fillId="10" borderId="2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5" fillId="0" borderId="0" applyFont="0" applyFill="0" applyBorder="0" applyAlignment="0" applyProtection="0"/>
    <xf numFmtId="0" fontId="1" fillId="29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32" borderId="0" applyNumberFormat="0" applyBorder="0" applyAlignment="0" applyProtection="0"/>
    <xf numFmtId="44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38" fillId="0" borderId="0" applyNumberFormat="0" applyFill="0" applyBorder="0" applyAlignment="0" applyProtection="0"/>
  </cellStyleXfs>
  <cellXfs count="164">
    <xf numFmtId="0" fontId="0" fillId="0" borderId="0" xfId="0"/>
    <xf numFmtId="43" fontId="0" fillId="0" borderId="0" xfId="1" applyFont="1"/>
    <xf numFmtId="0" fontId="7" fillId="0" borderId="0" xfId="0" applyFont="1"/>
    <xf numFmtId="0" fontId="0" fillId="0" borderId="0" xfId="0" applyFill="1"/>
    <xf numFmtId="0" fontId="7" fillId="0" borderId="0" xfId="0" applyFont="1" applyAlignment="1">
      <alignment horizontal="center"/>
    </xf>
    <xf numFmtId="43" fontId="7" fillId="0" borderId="0" xfId="1" applyFont="1"/>
    <xf numFmtId="0" fontId="9" fillId="0" borderId="0" xfId="0" applyFont="1" applyFill="1"/>
    <xf numFmtId="43" fontId="7" fillId="0" borderId="0" xfId="1" applyFont="1" applyFill="1"/>
    <xf numFmtId="0" fontId="8" fillId="0" borderId="0" xfId="0" applyFont="1" applyFill="1"/>
    <xf numFmtId="43" fontId="0" fillId="0" borderId="0" xfId="0" applyNumberFormat="1" applyFill="1"/>
    <xf numFmtId="0" fontId="0" fillId="2" borderId="0" xfId="0" applyFill="1"/>
    <xf numFmtId="0" fontId="6" fillId="0" borderId="0" xfId="0" applyFont="1" applyAlignment="1">
      <alignment horizontal="left"/>
    </xf>
    <xf numFmtId="0" fontId="13" fillId="0" borderId="0" xfId="3" applyFont="1" applyFill="1"/>
    <xf numFmtId="0" fontId="14" fillId="0" borderId="0" xfId="3" applyFont="1" applyFill="1"/>
    <xf numFmtId="0" fontId="14" fillId="0" borderId="15" xfId="3" applyFont="1" applyFill="1" applyBorder="1"/>
    <xf numFmtId="0" fontId="14" fillId="0" borderId="15" xfId="3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 wrapText="1"/>
    </xf>
    <xf numFmtId="0" fontId="14" fillId="0" borderId="0" xfId="3" applyFont="1" applyFill="1" applyAlignment="1">
      <alignment horizontal="right"/>
    </xf>
    <xf numFmtId="0" fontId="14" fillId="0" borderId="0" xfId="3" quotePrefix="1" applyFont="1" applyFill="1"/>
    <xf numFmtId="164" fontId="14" fillId="0" borderId="0" xfId="3" applyNumberFormat="1" applyFont="1" applyFill="1"/>
    <xf numFmtId="9" fontId="14" fillId="0" borderId="0" xfId="3" applyNumberFormat="1" applyFont="1" applyFill="1"/>
    <xf numFmtId="0" fontId="14" fillId="0" borderId="0" xfId="3" applyNumberFormat="1" applyFont="1" applyFill="1"/>
    <xf numFmtId="165" fontId="14" fillId="0" borderId="0" xfId="3" applyNumberFormat="1" applyFont="1" applyFill="1"/>
    <xf numFmtId="0" fontId="14" fillId="0" borderId="0" xfId="3" applyFont="1" applyFill="1" applyAlignment="1">
      <alignment horizontal="left"/>
    </xf>
    <xf numFmtId="164" fontId="14" fillId="0" borderId="0" xfId="1" applyNumberFormat="1" applyFont="1" applyFill="1"/>
    <xf numFmtId="43" fontId="14" fillId="0" borderId="0" xfId="1" applyFont="1" applyFill="1"/>
    <xf numFmtId="0" fontId="14" fillId="0" borderId="0" xfId="3" applyFont="1" applyFill="1" applyAlignment="1">
      <alignment horizontal="right" wrapText="1"/>
    </xf>
    <xf numFmtId="0" fontId="15" fillId="0" borderId="0" xfId="0" applyFont="1" applyFill="1"/>
    <xf numFmtId="16" fontId="7" fillId="0" borderId="0" xfId="0" applyNumberFormat="1" applyFont="1"/>
    <xf numFmtId="43" fontId="7" fillId="4" borderId="0" xfId="1" applyFont="1" applyFill="1"/>
    <xf numFmtId="0" fontId="5" fillId="0" borderId="0" xfId="0" applyNumberFormat="1" applyFont="1" applyAlignment="1">
      <alignment horizontal="center"/>
    </xf>
    <xf numFmtId="0" fontId="0" fillId="0" borderId="0" xfId="0" applyFont="1" applyProtection="1"/>
    <xf numFmtId="0" fontId="5" fillId="0" borderId="0" xfId="0" applyFont="1"/>
    <xf numFmtId="39" fontId="5" fillId="0" borderId="0" xfId="0" applyNumberFormat="1" applyFont="1"/>
    <xf numFmtId="0" fontId="5" fillId="0" borderId="0" xfId="0" applyFont="1" applyProtection="1"/>
    <xf numFmtId="0" fontId="8" fillId="0" borderId="0" xfId="0" applyFont="1" applyProtection="1"/>
    <xf numFmtId="43" fontId="5" fillId="0" borderId="4" xfId="1" applyFont="1" applyFill="1" applyBorder="1" applyProtection="1"/>
    <xf numFmtId="43" fontId="5" fillId="0" borderId="0" xfId="1" applyFont="1" applyProtection="1"/>
    <xf numFmtId="14" fontId="5" fillId="0" borderId="0" xfId="1" applyNumberFormat="1" applyFont="1" applyFill="1" applyAlignment="1" applyProtection="1">
      <alignment horizontal="right"/>
    </xf>
    <xf numFmtId="0" fontId="5" fillId="0" borderId="1" xfId="0" applyFont="1" applyBorder="1" applyAlignment="1" applyProtection="1">
      <alignment horizontal="centerContinuous"/>
    </xf>
    <xf numFmtId="0" fontId="5" fillId="0" borderId="2" xfId="0" applyFont="1" applyBorder="1" applyAlignment="1" applyProtection="1">
      <alignment horizontal="centerContinuous"/>
    </xf>
    <xf numFmtId="43" fontId="5" fillId="0" borderId="9" xfId="1" applyFont="1" applyFill="1" applyBorder="1" applyAlignment="1" applyProtection="1">
      <alignment horizontal="center"/>
    </xf>
    <xf numFmtId="43" fontId="5" fillId="0" borderId="9" xfId="1" applyFont="1" applyBorder="1" applyAlignment="1" applyProtection="1">
      <alignment horizontal="centerContinuous"/>
    </xf>
    <xf numFmtId="43" fontId="5" fillId="0" borderId="1" xfId="1" applyFont="1" applyBorder="1" applyAlignment="1" applyProtection="1">
      <alignment horizontal="center"/>
    </xf>
    <xf numFmtId="43" fontId="5" fillId="0" borderId="1" xfId="1" applyFont="1" applyBorder="1" applyAlignment="1" applyProtection="1">
      <alignment horizontal="centerContinuous"/>
    </xf>
    <xf numFmtId="0" fontId="5" fillId="0" borderId="9" xfId="0" applyFont="1" applyBorder="1"/>
    <xf numFmtId="0" fontId="5" fillId="0" borderId="3" xfId="0" applyFont="1" applyBorder="1" applyProtection="1"/>
    <xf numFmtId="0" fontId="5" fillId="0" borderId="4" xfId="0" applyFont="1" applyBorder="1" applyProtection="1"/>
    <xf numFmtId="43" fontId="5" fillId="0" borderId="5" xfId="1" applyFont="1" applyFill="1" applyBorder="1" applyAlignment="1" applyProtection="1">
      <alignment horizontal="center"/>
    </xf>
    <xf numFmtId="43" fontId="5" fillId="0" borderId="5" xfId="1" applyFont="1" applyBorder="1" applyAlignment="1" applyProtection="1">
      <alignment horizontal="centerContinuous"/>
    </xf>
    <xf numFmtId="43" fontId="5" fillId="0" borderId="3" xfId="1" applyFont="1" applyBorder="1" applyAlignment="1" applyProtection="1">
      <alignment horizontal="center"/>
    </xf>
    <xf numFmtId="43" fontId="5" fillId="0" borderId="3" xfId="1" applyFont="1" applyBorder="1" applyAlignment="1" applyProtection="1">
      <alignment horizontal="centerContinuous"/>
    </xf>
    <xf numFmtId="43" fontId="5" fillId="0" borderId="6" xfId="1" applyFont="1" applyBorder="1" applyAlignment="1" applyProtection="1">
      <alignment horizontal="centerContinuous"/>
    </xf>
    <xf numFmtId="0" fontId="5" fillId="0" borderId="6" xfId="0" applyFont="1" applyBorder="1"/>
    <xf numFmtId="0" fontId="5" fillId="0" borderId="1" xfId="0" applyFont="1" applyBorder="1" applyAlignment="1" applyProtection="1">
      <alignment horizontal="right"/>
    </xf>
    <xf numFmtId="0" fontId="5" fillId="0" borderId="2" xfId="0" applyFont="1" applyBorder="1" applyProtection="1"/>
    <xf numFmtId="43" fontId="5" fillId="0" borderId="1" xfId="1" applyFont="1" applyFill="1" applyBorder="1" applyAlignment="1" applyProtection="1">
      <alignment horizontal="centerContinuous"/>
    </xf>
    <xf numFmtId="0" fontId="5" fillId="0" borderId="7" xfId="0" applyFont="1" applyBorder="1"/>
    <xf numFmtId="0" fontId="5" fillId="0" borderId="5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Protection="1"/>
    <xf numFmtId="43" fontId="5" fillId="0" borderId="5" xfId="1" applyFont="1" applyFill="1" applyBorder="1" applyProtection="1"/>
    <xf numFmtId="43" fontId="5" fillId="0" borderId="7" xfId="1" applyFont="1" applyBorder="1" applyAlignment="1" applyProtection="1">
      <alignment horizontal="right"/>
    </xf>
    <xf numFmtId="0" fontId="8" fillId="0" borderId="7" xfId="0" applyFont="1" applyBorder="1" applyAlignment="1">
      <alignment horizontal="center"/>
    </xf>
    <xf numFmtId="0" fontId="5" fillId="0" borderId="5" xfId="0" applyFont="1" applyBorder="1" applyProtection="1"/>
    <xf numFmtId="43" fontId="5" fillId="0" borderId="7" xfId="1" applyFont="1" applyBorder="1" applyAlignment="1" applyProtection="1"/>
    <xf numFmtId="0" fontId="5" fillId="0" borderId="3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43" fontId="5" fillId="0" borderId="6" xfId="1" applyFont="1" applyBorder="1" applyProtection="1"/>
    <xf numFmtId="7" fontId="5" fillId="0" borderId="0" xfId="0" applyNumberFormat="1" applyFont="1"/>
    <xf numFmtId="43" fontId="5" fillId="0" borderId="9" xfId="1" applyFont="1" applyBorder="1" applyProtection="1"/>
    <xf numFmtId="43" fontId="5" fillId="0" borderId="5" xfId="1" applyFont="1" applyBorder="1" applyProtection="1"/>
    <xf numFmtId="43" fontId="5" fillId="0" borderId="7" xfId="1" applyFont="1" applyBorder="1" applyProtection="1"/>
    <xf numFmtId="43" fontId="5" fillId="0" borderId="7" xfId="1" applyFont="1" applyFill="1" applyBorder="1" applyProtection="1"/>
    <xf numFmtId="43" fontId="5" fillId="0" borderId="0" xfId="1" applyFont="1" applyFill="1"/>
    <xf numFmtId="0" fontId="5" fillId="0" borderId="5" xfId="0" applyFont="1" applyFill="1" applyBorder="1" applyProtection="1"/>
    <xf numFmtId="0" fontId="5" fillId="0" borderId="0" xfId="0" applyFont="1" applyFill="1" applyProtection="1"/>
    <xf numFmtId="49" fontId="5" fillId="0" borderId="0" xfId="0" applyNumberFormat="1" applyFont="1" applyFill="1" applyAlignment="1" applyProtection="1">
      <alignment horizontal="right"/>
    </xf>
    <xf numFmtId="0" fontId="5" fillId="0" borderId="0" xfId="0" applyFont="1" applyFill="1"/>
    <xf numFmtId="0" fontId="8" fillId="0" borderId="7" xfId="0" applyFont="1" applyFill="1" applyBorder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12" xfId="0" applyFont="1" applyBorder="1"/>
    <xf numFmtId="43" fontId="5" fillId="0" borderId="0" xfId="1" applyFont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Alignment="1" applyProtection="1">
      <alignment horizontal="right"/>
    </xf>
    <xf numFmtId="43" fontId="5" fillId="0" borderId="0" xfId="0" applyNumberFormat="1" applyFont="1"/>
    <xf numFmtId="39" fontId="5" fillId="0" borderId="0" xfId="0" applyNumberFormat="1" applyFont="1" applyFill="1"/>
    <xf numFmtId="49" fontId="5" fillId="0" borderId="0" xfId="0" applyNumberFormat="1" applyFont="1" applyFill="1" applyAlignment="1" applyProtection="1">
      <alignment horizontal="right" vertical="top"/>
    </xf>
    <xf numFmtId="43" fontId="5" fillId="0" borderId="0" xfId="0" applyNumberFormat="1" applyFont="1" applyFill="1"/>
    <xf numFmtId="0" fontId="5" fillId="0" borderId="4" xfId="0" applyFont="1" applyBorder="1" applyAlignment="1" applyProtection="1">
      <alignment horizontal="right"/>
    </xf>
    <xf numFmtId="43" fontId="5" fillId="0" borderId="26" xfId="1" applyFont="1" applyFill="1" applyBorder="1" applyProtection="1"/>
    <xf numFmtId="39" fontId="5" fillId="0" borderId="5" xfId="0" applyNumberFormat="1" applyFont="1" applyBorder="1"/>
    <xf numFmtId="0" fontId="5" fillId="0" borderId="1" xfId="0" applyFont="1" applyFill="1" applyBorder="1" applyAlignment="1" applyProtection="1">
      <alignment horizontal="right"/>
    </xf>
    <xf numFmtId="43" fontId="5" fillId="4" borderId="1" xfId="1" applyFont="1" applyFill="1" applyBorder="1" applyProtection="1"/>
    <xf numFmtId="39" fontId="5" fillId="0" borderId="0" xfId="0" applyNumberFormat="1" applyFont="1" applyFill="1" applyBorder="1"/>
    <xf numFmtId="0" fontId="5" fillId="0" borderId="2" xfId="0" applyFont="1" applyFill="1" applyBorder="1" applyProtection="1"/>
    <xf numFmtId="0" fontId="5" fillId="0" borderId="9" xfId="0" applyFont="1" applyFill="1" applyBorder="1"/>
    <xf numFmtId="43" fontId="5" fillId="4" borderId="5" xfId="1" applyFont="1" applyFill="1" applyBorder="1" applyProtection="1"/>
    <xf numFmtId="0" fontId="5" fillId="0" borderId="7" xfId="0" applyFont="1" applyFill="1" applyBorder="1"/>
    <xf numFmtId="0" fontId="8" fillId="0" borderId="12" xfId="0" applyFont="1" applyFill="1" applyBorder="1" applyAlignment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left"/>
    </xf>
    <xf numFmtId="0" fontId="5" fillId="0" borderId="10" xfId="0" applyFont="1" applyFill="1" applyBorder="1" applyProtection="1"/>
    <xf numFmtId="43" fontId="5" fillId="0" borderId="27" xfId="1" applyFont="1" applyBorder="1"/>
    <xf numFmtId="0" fontId="5" fillId="0" borderId="0" xfId="0" applyFont="1" applyFill="1" applyAlignment="1" applyProtection="1">
      <alignment horizontal="center"/>
    </xf>
    <xf numFmtId="43" fontId="5" fillId="0" borderId="7" xfId="1" applyFont="1" applyBorder="1"/>
    <xf numFmtId="43" fontId="5" fillId="0" borderId="27" xfId="1" applyFont="1" applyFill="1" applyBorder="1" applyProtection="1"/>
    <xf numFmtId="0" fontId="5" fillId="0" borderId="0" xfId="0" applyFont="1" applyFill="1" applyAlignment="1" applyProtection="1"/>
    <xf numFmtId="0" fontId="5" fillId="0" borderId="3" xfId="0" applyFont="1" applyFill="1" applyBorder="1" applyProtection="1"/>
    <xf numFmtId="0" fontId="5" fillId="0" borderId="4" xfId="0" applyFont="1" applyFill="1" applyBorder="1" applyAlignment="1" applyProtection="1">
      <alignment horizontal="right"/>
    </xf>
    <xf numFmtId="0" fontId="5" fillId="0" borderId="4" xfId="0" applyFont="1" applyFill="1" applyBorder="1" applyProtection="1"/>
    <xf numFmtId="7" fontId="5" fillId="0" borderId="0" xfId="0" applyNumberFormat="1" applyFont="1" applyFill="1"/>
    <xf numFmtId="0" fontId="5" fillId="0" borderId="14" xfId="0" applyFont="1" applyBorder="1"/>
    <xf numFmtId="43" fontId="5" fillId="4" borderId="4" xfId="1" applyFont="1" applyFill="1" applyBorder="1" applyProtection="1"/>
    <xf numFmtId="43" fontId="5" fillId="4" borderId="13" xfId="1" applyFont="1" applyFill="1" applyBorder="1" applyProtection="1"/>
    <xf numFmtId="0" fontId="5" fillId="0" borderId="13" xfId="0" applyFont="1" applyBorder="1"/>
    <xf numFmtId="0" fontId="39" fillId="0" borderId="0" xfId="0" applyFont="1" applyAlignment="1" applyProtection="1">
      <alignment wrapText="1"/>
    </xf>
    <xf numFmtId="43" fontId="39" fillId="4" borderId="0" xfId="1" applyFont="1" applyFill="1" applyAlignment="1" applyProtection="1">
      <alignment wrapText="1"/>
    </xf>
    <xf numFmtId="0" fontId="41" fillId="0" borderId="0" xfId="0" applyFont="1" applyAlignment="1">
      <alignment horizontal="center"/>
    </xf>
    <xf numFmtId="0" fontId="41" fillId="0" borderId="0" xfId="0" applyFont="1"/>
    <xf numFmtId="39" fontId="41" fillId="0" borderId="0" xfId="0" applyNumberFormat="1" applyFont="1"/>
    <xf numFmtId="43" fontId="41" fillId="0" borderId="0" xfId="1" applyFont="1" applyFill="1" applyBorder="1"/>
    <xf numFmtId="43" fontId="41" fillId="0" borderId="0" xfId="1" applyFont="1" applyBorder="1"/>
    <xf numFmtId="43" fontId="42" fillId="0" borderId="0" xfId="1" applyFont="1" applyFill="1" applyBorder="1"/>
    <xf numFmtId="0" fontId="43" fillId="0" borderId="5" xfId="0" applyFont="1" applyBorder="1" applyAlignment="1" applyProtection="1">
      <alignment horizontal="left"/>
    </xf>
    <xf numFmtId="0" fontId="43" fillId="0" borderId="0" xfId="0" applyFont="1" applyAlignment="1" applyProtection="1">
      <alignment horizontal="centerContinuous"/>
    </xf>
    <xf numFmtId="43" fontId="43" fillId="4" borderId="0" xfId="1" applyFont="1" applyFill="1" applyAlignment="1" applyProtection="1">
      <alignment horizontal="centerContinuous"/>
    </xf>
    <xf numFmtId="43" fontId="43" fillId="4" borderId="10" xfId="1" applyFont="1" applyFill="1" applyBorder="1" applyAlignment="1" applyProtection="1">
      <alignment horizontal="centerContinuous"/>
    </xf>
    <xf numFmtId="43" fontId="43" fillId="4" borderId="11" xfId="1" applyFont="1" applyFill="1" applyBorder="1" applyAlignment="1" applyProtection="1">
      <alignment horizontal="centerContinuous"/>
    </xf>
    <xf numFmtId="0" fontId="43" fillId="0" borderId="11" xfId="0" applyFont="1" applyBorder="1"/>
    <xf numFmtId="0" fontId="43" fillId="0" borderId="0" xfId="0" applyFont="1"/>
    <xf numFmtId="43" fontId="43" fillId="0" borderId="0" xfId="1" applyFont="1"/>
    <xf numFmtId="43" fontId="40" fillId="0" borderId="0" xfId="1" applyFont="1" applyBorder="1"/>
    <xf numFmtId="0" fontId="43" fillId="0" borderId="5" xfId="0" applyFont="1" applyBorder="1" applyProtection="1"/>
    <xf numFmtId="0" fontId="43" fillId="0" borderId="0" xfId="0" applyFont="1" applyProtection="1"/>
    <xf numFmtId="43" fontId="43" fillId="4" borderId="0" xfId="1" applyFont="1" applyFill="1" applyProtection="1"/>
    <xf numFmtId="43" fontId="43" fillId="4" borderId="12" xfId="1" applyFont="1" applyFill="1" applyBorder="1" applyProtection="1"/>
    <xf numFmtId="0" fontId="43" fillId="0" borderId="12" xfId="0" applyFont="1" applyBorder="1"/>
    <xf numFmtId="43" fontId="5" fillId="0" borderId="7" xfId="1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43" fontId="5" fillId="4" borderId="5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16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Fill="1" applyBorder="1" applyProtection="1"/>
    <xf numFmtId="43" fontId="5" fillId="4" borderId="0" xfId="1" applyFont="1" applyFill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5" fillId="0" borderId="16" xfId="1" applyFont="1" applyBorder="1"/>
    <xf numFmtId="43" fontId="5" fillId="0" borderId="26" xfId="1" applyFont="1" applyBorder="1"/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9" fontId="5" fillId="0" borderId="0" xfId="2" applyFont="1" applyFill="1"/>
    <xf numFmtId="10" fontId="5" fillId="0" borderId="0" xfId="2" applyNumberFormat="1" applyFont="1" applyFill="1"/>
    <xf numFmtId="9" fontId="5" fillId="0" borderId="0" xfId="0" applyNumberFormat="1" applyFont="1" applyFill="1"/>
    <xf numFmtId="0" fontId="5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8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</cellXfs>
  <cellStyles count="320">
    <cellStyle name="20% - Accent1" xfId="25" builtinId="30" customBuiltin="1"/>
    <cellStyle name="20% - Accent1 10" xfId="75" xr:uid="{1A206ADC-EAB0-4E0F-923B-07E3C6E9F412}"/>
    <cellStyle name="20% - Accent1 11" xfId="76" xr:uid="{2FDF47B1-2F93-4BEE-AFE7-CE9254A42977}"/>
    <cellStyle name="20% - Accent1 12" xfId="77" xr:uid="{8ACDC6E6-7A75-42C6-9B6A-A831F30BF222}"/>
    <cellStyle name="20% - Accent1 13" xfId="78" xr:uid="{A29C850C-C00C-4FA1-8A6B-8DAD87F4D3C0}"/>
    <cellStyle name="20% - Accent1 14" xfId="79" xr:uid="{8930B1CD-EA85-4E55-A4EF-E51AB43B2E61}"/>
    <cellStyle name="20% - Accent1 15" xfId="80" xr:uid="{FB2A2CE9-3303-4DA7-B9A1-FEEDD75C7C37}"/>
    <cellStyle name="20% - Accent1 16" xfId="81" xr:uid="{176F849E-2322-4BFF-87F3-EE6643B02F1C}"/>
    <cellStyle name="20% - Accent1 17" xfId="65" xr:uid="{D25A98FA-E3CA-44D2-A6AA-061AEE03434B}"/>
    <cellStyle name="20% - Accent1 2" xfId="82" xr:uid="{33A9E7DA-F19E-4840-948C-418DA95DB93D}"/>
    <cellStyle name="20% - Accent1 3" xfId="83" xr:uid="{88D21E9D-CA9D-43B5-A08A-461B8467A638}"/>
    <cellStyle name="20% - Accent1 4" xfId="84" xr:uid="{697361D5-861E-43CB-97D1-6ECA742F184E}"/>
    <cellStyle name="20% - Accent1 5" xfId="85" xr:uid="{A7B41F4F-94B2-4A0A-A720-B12AEE4F9C77}"/>
    <cellStyle name="20% - Accent1 6" xfId="86" xr:uid="{6B4C1908-A6FD-45F0-B37F-8A086C2EE4BA}"/>
    <cellStyle name="20% - Accent1 7" xfId="87" xr:uid="{0F5BB78A-A6DD-4D59-9998-54D7080AF905}"/>
    <cellStyle name="20% - Accent1 8" xfId="88" xr:uid="{28F13D98-EFAA-4BCE-9BEA-36C01236D52B}"/>
    <cellStyle name="20% - Accent1 9" xfId="89" xr:uid="{3E606B6B-C0A1-492F-80F3-7269E598486F}"/>
    <cellStyle name="20% - Accent2" xfId="29" builtinId="34" customBuiltin="1"/>
    <cellStyle name="20% - Accent2 10" xfId="90" xr:uid="{F91CFB55-8530-4BDA-8049-6766256C886D}"/>
    <cellStyle name="20% - Accent2 11" xfId="91" xr:uid="{E0217495-B2A6-4E92-BDDC-C1EE2C37665B}"/>
    <cellStyle name="20% - Accent2 12" xfId="92" xr:uid="{C72D6DBB-5D0D-44EF-A0F9-7B897B6AA6EB}"/>
    <cellStyle name="20% - Accent2 13" xfId="93" xr:uid="{D5950794-905D-4ABC-A421-D218A01D4A33}"/>
    <cellStyle name="20% - Accent2 14" xfId="94" xr:uid="{DF91F8D9-9A2B-4C78-BAAE-73074EB9F821}"/>
    <cellStyle name="20% - Accent2 15" xfId="95" xr:uid="{F94BD28A-1135-4EC9-90E5-DAF4854DD7B3}"/>
    <cellStyle name="20% - Accent2 16" xfId="96" xr:uid="{48BC8BFC-3D0A-4FC2-982A-203339876209}"/>
    <cellStyle name="20% - Accent2 17" xfId="67" xr:uid="{8B534D9D-E6F2-4D28-BAB6-98E98DACDAE0}"/>
    <cellStyle name="20% - Accent2 2" xfId="97" xr:uid="{0D5EE945-0BF8-44FE-A130-BC9A62E531DB}"/>
    <cellStyle name="20% - Accent2 3" xfId="98" xr:uid="{02B6EC32-EA1E-4742-B976-D34836710911}"/>
    <cellStyle name="20% - Accent2 4" xfId="99" xr:uid="{629FF2AF-8997-4C26-9525-19091F31244F}"/>
    <cellStyle name="20% - Accent2 5" xfId="100" xr:uid="{8BCB4766-FF7C-4FB3-B246-5EE41FC04242}"/>
    <cellStyle name="20% - Accent2 6" xfId="101" xr:uid="{7871E686-AB1A-4992-942C-04D25C83975A}"/>
    <cellStyle name="20% - Accent2 7" xfId="102" xr:uid="{0D56577B-C289-4943-AA44-216C996D47DB}"/>
    <cellStyle name="20% - Accent2 8" xfId="103" xr:uid="{CFE065BE-7B38-430D-BA68-08E978030319}"/>
    <cellStyle name="20% - Accent2 9" xfId="104" xr:uid="{8CDCE173-E17E-463E-8AAE-1B2D89EE610A}"/>
    <cellStyle name="20% - Accent3" xfId="33" builtinId="38" customBuiltin="1"/>
    <cellStyle name="20% - Accent3 10" xfId="105" xr:uid="{700171EA-C1C4-4E23-BF12-0082274F150C}"/>
    <cellStyle name="20% - Accent3 11" xfId="106" xr:uid="{47497939-1762-4FE8-BAD1-4F479F7A3BFF}"/>
    <cellStyle name="20% - Accent3 12" xfId="107" xr:uid="{9DAD291B-26B0-4474-85BF-878A0D37DBB2}"/>
    <cellStyle name="20% - Accent3 13" xfId="108" xr:uid="{2996ABD5-8ADE-4899-8D31-B20C1BE4829B}"/>
    <cellStyle name="20% - Accent3 14" xfId="109" xr:uid="{FDF23DB1-042C-467D-8372-752DF459978F}"/>
    <cellStyle name="20% - Accent3 15" xfId="110" xr:uid="{FC4BED6F-3ED6-41B1-88D4-6DE5FEA5536E}"/>
    <cellStyle name="20% - Accent3 16" xfId="111" xr:uid="{C275BD5E-F7D8-423F-A206-8262659CD34A}"/>
    <cellStyle name="20% - Accent3 17" xfId="69" xr:uid="{222AF8A0-4B70-47A9-BB0C-FE53A22F7CC8}"/>
    <cellStyle name="20% - Accent3 2" xfId="112" xr:uid="{0693C051-390A-4855-BAB4-504B0FD67E81}"/>
    <cellStyle name="20% - Accent3 3" xfId="113" xr:uid="{1F03212B-32DB-43EF-9560-2439FE79B2C7}"/>
    <cellStyle name="20% - Accent3 4" xfId="114" xr:uid="{E4538B05-81EF-4130-A89F-E513E6AB58BE}"/>
    <cellStyle name="20% - Accent3 5" xfId="115" xr:uid="{2556584D-7A6C-4568-8F47-6D4D4D318AA4}"/>
    <cellStyle name="20% - Accent3 6" xfId="116" xr:uid="{4BF5FBB7-BD17-4F04-AC99-2AEFA2F73A54}"/>
    <cellStyle name="20% - Accent3 7" xfId="117" xr:uid="{DCB108DE-5E3B-4531-8BBD-BB5ED04F73FB}"/>
    <cellStyle name="20% - Accent3 8" xfId="118" xr:uid="{E9C9CEC7-4772-48B5-BE34-01DD35C29895}"/>
    <cellStyle name="20% - Accent3 9" xfId="119" xr:uid="{BEDAB090-A1A7-4B44-8850-74BE582E0FCA}"/>
    <cellStyle name="20% - Accent4" xfId="37" builtinId="42" customBuiltin="1"/>
    <cellStyle name="20% - Accent4 10" xfId="120" xr:uid="{26D4C519-8DB5-4400-A884-795455C0DF59}"/>
    <cellStyle name="20% - Accent4 11" xfId="121" xr:uid="{AB1808DC-BA8E-453F-9766-46DE66BC2169}"/>
    <cellStyle name="20% - Accent4 12" xfId="122" xr:uid="{1A3F563F-A5FF-4EC9-92FA-53A2BDED81C4}"/>
    <cellStyle name="20% - Accent4 13" xfId="123" xr:uid="{88400375-7650-48CD-AB3F-9E6A3233A554}"/>
    <cellStyle name="20% - Accent4 14" xfId="124" xr:uid="{0307452A-F035-4358-9C95-52A3744D8EBE}"/>
    <cellStyle name="20% - Accent4 15" xfId="125" xr:uid="{B2AFDA9C-7667-4703-A506-2C770160C829}"/>
    <cellStyle name="20% - Accent4 16" xfId="126" xr:uid="{6CAF9CE5-A471-43A1-A711-B0FBEDD4E09D}"/>
    <cellStyle name="20% - Accent4 17" xfId="71" xr:uid="{169EAF77-1497-49A2-8F60-F37079C285BE}"/>
    <cellStyle name="20% - Accent4 2" xfId="127" xr:uid="{FE0067B6-F8E1-4C3F-84AC-3D01DB310531}"/>
    <cellStyle name="20% - Accent4 3" xfId="128" xr:uid="{61E19497-5DA9-4DEB-8DEB-2B9D748F2F5D}"/>
    <cellStyle name="20% - Accent4 4" xfId="129" xr:uid="{4C62EA8F-5177-4ED6-9B63-AC0DE0A8E18F}"/>
    <cellStyle name="20% - Accent4 5" xfId="130" xr:uid="{00619151-8A3F-4EFD-8B4E-9BC5DF836723}"/>
    <cellStyle name="20% - Accent4 6" xfId="131" xr:uid="{5BEA55F0-EC62-4363-8C19-F333204892E2}"/>
    <cellStyle name="20% - Accent4 7" xfId="132" xr:uid="{713D7917-45D1-4E35-B76A-358FE7DEF84B}"/>
    <cellStyle name="20% - Accent4 8" xfId="133" xr:uid="{8EF422F5-87BF-44B7-B3ED-3789136E6F0C}"/>
    <cellStyle name="20% - Accent4 9" xfId="134" xr:uid="{4045D58F-4B46-47EA-AB8E-8561EC2F0289}"/>
    <cellStyle name="20% - Accent5" xfId="41" builtinId="46" customBuiltin="1"/>
    <cellStyle name="20% - Accent5 10" xfId="135" xr:uid="{02296FB9-E79C-4A2C-958E-75AFBCB39EFA}"/>
    <cellStyle name="20% - Accent5 11" xfId="136" xr:uid="{610E3C3E-0EF5-4C4D-87DF-83F00580B35D}"/>
    <cellStyle name="20% - Accent5 12" xfId="137" xr:uid="{4AB7DF72-29C8-44D0-A774-ECD281730475}"/>
    <cellStyle name="20% - Accent5 13" xfId="138" xr:uid="{51685C26-16CE-45DD-A357-AD085037A1E9}"/>
    <cellStyle name="20% - Accent5 14" xfId="139" xr:uid="{C42E4E29-961B-48EE-A533-50860B22687B}"/>
    <cellStyle name="20% - Accent5 15" xfId="140" xr:uid="{D607EEE5-2E5B-4148-9B2C-8CA7FE6D85C7}"/>
    <cellStyle name="20% - Accent5 16" xfId="141" xr:uid="{69C65474-08BA-4C7C-B381-EDDFC0083AC2}"/>
    <cellStyle name="20% - Accent5 17" xfId="73" xr:uid="{73C15C27-9C8D-439D-8459-14208204422C}"/>
    <cellStyle name="20% - Accent5 2" xfId="142" xr:uid="{84754A87-87A1-462E-8053-3221FE5376E5}"/>
    <cellStyle name="20% - Accent5 3" xfId="143" xr:uid="{7E0800C0-B450-4106-BEDA-B0FAE8856E7F}"/>
    <cellStyle name="20% - Accent5 4" xfId="144" xr:uid="{EFC396E8-2925-42C4-B788-4A2EF69937FC}"/>
    <cellStyle name="20% - Accent5 5" xfId="145" xr:uid="{DC0B9B71-0749-4A41-A89C-4644B64D20A7}"/>
    <cellStyle name="20% - Accent5 6" xfId="146" xr:uid="{6E9D82B0-3098-46B1-BFC6-092FD31505D1}"/>
    <cellStyle name="20% - Accent5 7" xfId="147" xr:uid="{1913524D-BB55-49DA-B9EC-EF34A6605992}"/>
    <cellStyle name="20% - Accent5 8" xfId="148" xr:uid="{F21AF48A-9D46-4B98-B1F5-4736E08F5C73}"/>
    <cellStyle name="20% - Accent5 9" xfId="149" xr:uid="{624AC029-67D4-4A58-8A77-F57FE5C2534D}"/>
    <cellStyle name="20% - Accent6" xfId="45" builtinId="50" customBuiltin="1"/>
    <cellStyle name="20% - Accent6 10" xfId="151" xr:uid="{C9A5B947-DA4A-4E06-8F99-A4AC38925E31}"/>
    <cellStyle name="20% - Accent6 11" xfId="152" xr:uid="{D8CAD602-4ED3-4198-A27D-6F5B66150D86}"/>
    <cellStyle name="20% - Accent6 12" xfId="153" xr:uid="{795E9658-EB2A-4C6E-AD26-FB584296C890}"/>
    <cellStyle name="20% - Accent6 13" xfId="154" xr:uid="{7EF84382-7332-45E0-9153-C4ABAD7F9CA3}"/>
    <cellStyle name="20% - Accent6 14" xfId="155" xr:uid="{CFFFA100-68DF-4557-AAF5-1E27CA358E8E}"/>
    <cellStyle name="20% - Accent6 15" xfId="156" xr:uid="{BCA32E48-03BA-4B84-84B8-B4EF81ED4EE8}"/>
    <cellStyle name="20% - Accent6 16" xfId="157" xr:uid="{8474DF42-32D0-444E-BE6E-19FD0A04CDF9}"/>
    <cellStyle name="20% - Accent6 17" xfId="150" xr:uid="{3B84D63D-B276-4A0B-A45E-60C8D7593107}"/>
    <cellStyle name="20% - Accent6 18" xfId="63" xr:uid="{7BE4523D-C668-4599-A812-B54184A6C9DE}"/>
    <cellStyle name="20% - Accent6 2" xfId="158" xr:uid="{6BE56390-00B7-4C46-B9FB-93EA460625B0}"/>
    <cellStyle name="20% - Accent6 3" xfId="159" xr:uid="{05BFBD45-F473-413D-A9DA-541E482F0ECE}"/>
    <cellStyle name="20% - Accent6 4" xfId="160" xr:uid="{7C8348E8-08E3-44B8-B8EE-754ACF0416A2}"/>
    <cellStyle name="20% - Accent6 5" xfId="161" xr:uid="{14440688-A851-4AC1-9512-372685788802}"/>
    <cellStyle name="20% - Accent6 6" xfId="162" xr:uid="{73EAB4B4-94EB-4916-ABB5-90AAC40E12E5}"/>
    <cellStyle name="20% - Accent6 7" xfId="163" xr:uid="{69554993-38F5-4343-BD0F-33CF8FEB2454}"/>
    <cellStyle name="20% - Accent6 8" xfId="164" xr:uid="{2E628461-0AF4-4403-BD6A-24C68840B0D0}"/>
    <cellStyle name="20% - Accent6 9" xfId="165" xr:uid="{94F4E7B0-612C-43A9-AFE1-81E36481A533}"/>
    <cellStyle name="40% - Accent1" xfId="26" builtinId="31" customBuiltin="1"/>
    <cellStyle name="40% - Accent1 10" xfId="166" xr:uid="{46D66D80-72E2-47B5-8471-4F3B1ED74495}"/>
    <cellStyle name="40% - Accent1 11" xfId="167" xr:uid="{B4A9E500-7E5E-43E6-8EF8-FD39DFED38E5}"/>
    <cellStyle name="40% - Accent1 12" xfId="168" xr:uid="{3615C5C1-8BDF-47DD-9618-CB21B1CDE420}"/>
    <cellStyle name="40% - Accent1 13" xfId="169" xr:uid="{319F53EE-ABAF-4B23-B50F-79476E888196}"/>
    <cellStyle name="40% - Accent1 14" xfId="170" xr:uid="{9B7587E1-5467-46C7-A4BE-39F24B04BFE4}"/>
    <cellStyle name="40% - Accent1 15" xfId="171" xr:uid="{0B71A690-DF6C-45BC-B756-B3B700AC72D0}"/>
    <cellStyle name="40% - Accent1 16" xfId="172" xr:uid="{2A4A8714-E8FF-4B57-9451-9D01CAC3F5BE}"/>
    <cellStyle name="40% - Accent1 17" xfId="66" xr:uid="{437AFE9A-7A57-43D9-A338-9FB6D870B620}"/>
    <cellStyle name="40% - Accent1 2" xfId="173" xr:uid="{6D94E82A-7B14-4FFC-8D95-3B0D9231366B}"/>
    <cellStyle name="40% - Accent1 3" xfId="174" xr:uid="{6172DED0-349F-4308-8452-EF5D0BE393FD}"/>
    <cellStyle name="40% - Accent1 4" xfId="175" xr:uid="{92448900-E7AD-47EE-94E8-62E72B58BA6A}"/>
    <cellStyle name="40% - Accent1 5" xfId="176" xr:uid="{8870036F-5757-4ECA-9B56-66F27167C696}"/>
    <cellStyle name="40% - Accent1 6" xfId="177" xr:uid="{81DCBF16-C159-4EFC-8E61-9A003109220F}"/>
    <cellStyle name="40% - Accent1 7" xfId="178" xr:uid="{3F5DECFA-4E43-44EF-B7E7-7C2440EB2BEB}"/>
    <cellStyle name="40% - Accent1 8" xfId="179" xr:uid="{19E3BE0D-9151-4136-BE9D-D33CDA8BEFBB}"/>
    <cellStyle name="40% - Accent1 9" xfId="180" xr:uid="{AF32E3BB-BBBF-4387-AA12-B3E849B6E562}"/>
    <cellStyle name="40% - Accent2" xfId="30" builtinId="35" customBuiltin="1"/>
    <cellStyle name="40% - Accent2 10" xfId="181" xr:uid="{9F92CB3B-26D4-42E1-980D-19E8F65C35C2}"/>
    <cellStyle name="40% - Accent2 11" xfId="182" xr:uid="{50ED499B-9264-441E-8F35-792EA12C82F1}"/>
    <cellStyle name="40% - Accent2 12" xfId="183" xr:uid="{FB7ED1CE-9950-4C6C-AE19-C8387F69B9D1}"/>
    <cellStyle name="40% - Accent2 13" xfId="184" xr:uid="{43499116-A51D-472C-9686-5FF441F8F342}"/>
    <cellStyle name="40% - Accent2 14" xfId="185" xr:uid="{4F32A23A-1106-40B0-BD8C-AF491F5C1D1C}"/>
    <cellStyle name="40% - Accent2 15" xfId="186" xr:uid="{17692EE4-B4DF-47E1-BD6D-F579BD9E618C}"/>
    <cellStyle name="40% - Accent2 16" xfId="187" xr:uid="{0108F25E-5444-4741-B027-521E1CE941BB}"/>
    <cellStyle name="40% - Accent2 17" xfId="68" xr:uid="{230BB1A9-C5F7-41E0-8AB5-6BCCD6A00015}"/>
    <cellStyle name="40% - Accent2 2" xfId="188" xr:uid="{85264510-5780-4CAD-834F-6FE964906582}"/>
    <cellStyle name="40% - Accent2 3" xfId="189" xr:uid="{10AD3643-55BC-4685-9E31-2FEEF494F6D8}"/>
    <cellStyle name="40% - Accent2 4" xfId="190" xr:uid="{D148702E-1D9A-4E37-8725-A88F12121177}"/>
    <cellStyle name="40% - Accent2 5" xfId="191" xr:uid="{579ABA1C-1A6E-499E-8EBE-FF601E64AFC7}"/>
    <cellStyle name="40% - Accent2 6" xfId="192" xr:uid="{548BFCDB-B501-417F-992F-1B9650873B49}"/>
    <cellStyle name="40% - Accent2 7" xfId="193" xr:uid="{9144490F-1EE8-43E6-AD67-AD9B21F4A068}"/>
    <cellStyle name="40% - Accent2 8" xfId="194" xr:uid="{91602677-918E-4970-8F7B-EE0904309D9D}"/>
    <cellStyle name="40% - Accent2 9" xfId="195" xr:uid="{2686EB18-C90F-43D2-BA37-72CA069FD4B0}"/>
    <cellStyle name="40% - Accent3" xfId="34" builtinId="39" customBuiltin="1"/>
    <cellStyle name="40% - Accent3 10" xfId="196" xr:uid="{0D854481-5219-496D-8C00-FB416086B10F}"/>
    <cellStyle name="40% - Accent3 11" xfId="197" xr:uid="{32C826FD-2E54-483A-8390-E2B3AA3F8788}"/>
    <cellStyle name="40% - Accent3 12" xfId="198" xr:uid="{16E983AD-74EA-4C24-AE97-071BD81D1357}"/>
    <cellStyle name="40% - Accent3 13" xfId="199" xr:uid="{A9FD3068-D03F-402E-94F2-056442EF67B9}"/>
    <cellStyle name="40% - Accent3 14" xfId="200" xr:uid="{BE434C5E-6558-4C9C-801F-71DB826AD3E9}"/>
    <cellStyle name="40% - Accent3 15" xfId="201" xr:uid="{75CDE637-5730-4A70-A5DD-86013E94E55A}"/>
    <cellStyle name="40% - Accent3 16" xfId="202" xr:uid="{507EE019-B6DA-4C88-87A1-3DDB0762C927}"/>
    <cellStyle name="40% - Accent3 17" xfId="70" xr:uid="{4440344E-1A2E-40A5-9187-9A108697F1D3}"/>
    <cellStyle name="40% - Accent3 2" xfId="203" xr:uid="{CDBD9BB3-364D-4F45-97B7-F77E687BB4FE}"/>
    <cellStyle name="40% - Accent3 3" xfId="204" xr:uid="{851642C5-79DB-408F-A4A3-AD11463FABFB}"/>
    <cellStyle name="40% - Accent3 4" xfId="205" xr:uid="{768CA2EE-0772-49F4-8A2B-F8ACC8EFD789}"/>
    <cellStyle name="40% - Accent3 5" xfId="206" xr:uid="{6385E55B-3460-4C2E-806C-483C17C33733}"/>
    <cellStyle name="40% - Accent3 6" xfId="207" xr:uid="{40F3C1F7-9FA9-4E8D-B562-18DB37CD393B}"/>
    <cellStyle name="40% - Accent3 7" xfId="208" xr:uid="{D1BE253A-10F8-47F2-8588-01100392E3B3}"/>
    <cellStyle name="40% - Accent3 8" xfId="209" xr:uid="{F3B765D1-D252-423A-A588-FCE5D504E046}"/>
    <cellStyle name="40% - Accent3 9" xfId="210" xr:uid="{98E2AD72-8038-4071-885A-61829AA769B1}"/>
    <cellStyle name="40% - Accent4" xfId="38" builtinId="43" customBuiltin="1"/>
    <cellStyle name="40% - Accent4 10" xfId="211" xr:uid="{8E3F1588-884C-4243-9BE0-F02DD32D91A2}"/>
    <cellStyle name="40% - Accent4 11" xfId="212" xr:uid="{1C893807-CD0A-440B-ACC2-DB0E4FFC0CFB}"/>
    <cellStyle name="40% - Accent4 12" xfId="213" xr:uid="{EF890DAC-E7F1-4BCD-A6BF-2FF2A69F1F53}"/>
    <cellStyle name="40% - Accent4 13" xfId="214" xr:uid="{6B24146B-7873-4A1C-A7A8-0011CFA1679D}"/>
    <cellStyle name="40% - Accent4 14" xfId="215" xr:uid="{7B988A7D-9827-4DE3-8C96-25C64CF9C5CF}"/>
    <cellStyle name="40% - Accent4 15" xfId="216" xr:uid="{366E6C35-268E-4FCA-BDD7-6456D9F5F0B1}"/>
    <cellStyle name="40% - Accent4 16" xfId="217" xr:uid="{F6AFEB27-22A8-43DF-A4EC-104C5804ED51}"/>
    <cellStyle name="40% - Accent4 17" xfId="72" xr:uid="{32D7C934-DCBC-43A9-A48B-54A9C88972FD}"/>
    <cellStyle name="40% - Accent4 2" xfId="218" xr:uid="{21C710AE-0A06-48A2-9377-E254024EEAD3}"/>
    <cellStyle name="40% - Accent4 3" xfId="219" xr:uid="{6588994D-7E5E-468C-8F4D-0D89A81A7D8D}"/>
    <cellStyle name="40% - Accent4 4" xfId="220" xr:uid="{AA150C04-43F3-4B02-9AAD-B80A244A680B}"/>
    <cellStyle name="40% - Accent4 5" xfId="221" xr:uid="{AD4746B0-474D-4003-8E6D-1C5B42E005C8}"/>
    <cellStyle name="40% - Accent4 6" xfId="222" xr:uid="{35077B20-6F60-42F7-98B5-8F42CB60BC4F}"/>
    <cellStyle name="40% - Accent4 7" xfId="223" xr:uid="{F5B93561-4C7E-4E6B-9067-C23A6EC2945B}"/>
    <cellStyle name="40% - Accent4 8" xfId="224" xr:uid="{7BEC2F50-7D96-448B-97C8-4428323A1547}"/>
    <cellStyle name="40% - Accent4 9" xfId="225" xr:uid="{3548C9DA-99DA-46E9-9889-C1248FCDA0CD}"/>
    <cellStyle name="40% - Accent5" xfId="42" builtinId="47" customBuiltin="1"/>
    <cellStyle name="40% - Accent5 10" xfId="227" xr:uid="{47A6FB1B-382E-48D0-A1C0-274C33753542}"/>
    <cellStyle name="40% - Accent5 11" xfId="228" xr:uid="{3C435FA5-5CBB-4B57-9215-B4F023CDFC9A}"/>
    <cellStyle name="40% - Accent5 12" xfId="229" xr:uid="{2B8C20A5-FA63-4436-9880-2834A0231646}"/>
    <cellStyle name="40% - Accent5 13" xfId="230" xr:uid="{1E869619-65AA-4DB0-8470-56D1889E55D2}"/>
    <cellStyle name="40% - Accent5 14" xfId="231" xr:uid="{5F34BABB-C1F5-44CF-AFFF-9A8E272ABCD3}"/>
    <cellStyle name="40% - Accent5 15" xfId="232" xr:uid="{D31AC4B6-29B2-4FD6-913E-2740B5E51681}"/>
    <cellStyle name="40% - Accent5 16" xfId="233" xr:uid="{AE6F7ABE-330D-4F9D-956E-F255D5B4FB54}"/>
    <cellStyle name="40% - Accent5 17" xfId="226" xr:uid="{6441D49B-77F2-4769-928E-F0C7797978E2}"/>
    <cellStyle name="40% - Accent5 18" xfId="59" xr:uid="{7B311744-4C72-46E6-90AD-4A86BBC5EA74}"/>
    <cellStyle name="40% - Accent5 2" xfId="234" xr:uid="{6042A259-453B-4F1B-B9AB-30E001192BF7}"/>
    <cellStyle name="40% - Accent5 3" xfId="235" xr:uid="{3575F361-4C84-4C25-B86D-8D11008E4FA0}"/>
    <cellStyle name="40% - Accent5 4" xfId="236" xr:uid="{5BFE6794-EBAF-4009-8AB9-31ABB61D9544}"/>
    <cellStyle name="40% - Accent5 5" xfId="237" xr:uid="{907EC7D6-0937-44F5-9C66-9D6ACB1C899D}"/>
    <cellStyle name="40% - Accent5 6" xfId="238" xr:uid="{91085A8F-2E09-487A-B62D-579CDE755475}"/>
    <cellStyle name="40% - Accent5 7" xfId="239" xr:uid="{26D9B608-11BC-440A-8F52-E54F3C4B3E64}"/>
    <cellStyle name="40% - Accent5 8" xfId="240" xr:uid="{E7462B20-FE24-4C77-9B3C-D7F19FAF9825}"/>
    <cellStyle name="40% - Accent5 9" xfId="241" xr:uid="{C20FAB7D-6F76-498E-A82F-0C3B5EDBE70A}"/>
    <cellStyle name="40% - Accent6" xfId="46" builtinId="51" customBuiltin="1"/>
    <cellStyle name="40% - Accent6 10" xfId="242" xr:uid="{D610390D-0FA6-4C17-BF31-AB610294E25D}"/>
    <cellStyle name="40% - Accent6 11" xfId="243" xr:uid="{AA70F157-212C-4023-82D0-703EFA964417}"/>
    <cellStyle name="40% - Accent6 12" xfId="244" xr:uid="{EF660891-CE59-4894-91A7-9B02C32C2729}"/>
    <cellStyle name="40% - Accent6 13" xfId="245" xr:uid="{16612F53-4E4F-4654-BDF6-B9E47657962D}"/>
    <cellStyle name="40% - Accent6 14" xfId="246" xr:uid="{178825E4-D1E1-4D6B-A649-38A41D1FF1B0}"/>
    <cellStyle name="40% - Accent6 15" xfId="247" xr:uid="{30841DB8-66D5-4D9A-8581-B5B182BA75DF}"/>
    <cellStyle name="40% - Accent6 16" xfId="248" xr:uid="{7077D382-6CF7-4356-BA99-D2CE2E6D1717}"/>
    <cellStyle name="40% - Accent6 17" xfId="74" xr:uid="{9CF23C13-45DD-4531-88B0-EEA7BDC4B4CB}"/>
    <cellStyle name="40% - Accent6 2" xfId="249" xr:uid="{2C159708-7487-41A3-B755-81B7BFEC6773}"/>
    <cellStyle name="40% - Accent6 3" xfId="250" xr:uid="{12DEBEA3-C83B-40A8-8156-99813B0D0D81}"/>
    <cellStyle name="40% - Accent6 4" xfId="251" xr:uid="{1E152B44-7F24-4E32-8F56-17C3C0C138A0}"/>
    <cellStyle name="40% - Accent6 5" xfId="252" xr:uid="{5F18F7D1-955A-4C41-A214-317B3F376D71}"/>
    <cellStyle name="40% - Accent6 6" xfId="253" xr:uid="{39F38808-84C5-4D69-BC52-1ECE5FD2B3C0}"/>
    <cellStyle name="40% - Accent6 7" xfId="254" xr:uid="{E096FF45-297F-4A1E-B5A0-556BA5A4A527}"/>
    <cellStyle name="40% - Accent6 8" xfId="255" xr:uid="{9870E995-A382-4197-828E-7199A698D4AF}"/>
    <cellStyle name="40% - Accent6 9" xfId="256" xr:uid="{867A85B8-70D6-4664-9B7D-FBF5032F23E4}"/>
    <cellStyle name="60% - Accent1" xfId="27" builtinId="32" customBuiltin="1"/>
    <cellStyle name="60% - Accent1 2" xfId="257" xr:uid="{1A1122EC-87DF-49FD-A552-718ACF9D64FC}"/>
    <cellStyle name="60% - Accent2" xfId="31" builtinId="36" customBuiltin="1"/>
    <cellStyle name="60% - Accent2 2" xfId="258" xr:uid="{6C6E7988-0087-4420-B242-FBEDF59519B4}"/>
    <cellStyle name="60% - Accent3" xfId="35" builtinId="40" customBuiltin="1"/>
    <cellStyle name="60% - Accent3 2" xfId="259" xr:uid="{816AAF39-5465-4C95-98A2-9E164E65D8B9}"/>
    <cellStyle name="60% - Accent4" xfId="39" builtinId="44" customBuiltin="1"/>
    <cellStyle name="60% - Accent4 2" xfId="260" xr:uid="{3ADA34F0-0162-4734-B694-B07381591EF2}"/>
    <cellStyle name="60% - Accent5" xfId="43" builtinId="48" customBuiltin="1"/>
    <cellStyle name="60% - Accent5 2" xfId="261" xr:uid="{3A093D60-E3E3-45B1-B606-F81FFA5A3B88}"/>
    <cellStyle name="60% - Accent6" xfId="47" builtinId="52" customBuiltin="1"/>
    <cellStyle name="60% - Accent6 2" xfId="262" xr:uid="{F530C42A-C3DB-4132-89E5-BAAC0974824B}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49" xr:uid="{471AE92D-EE1E-4C72-96E4-E5A2359C3EF5}"/>
    <cellStyle name="Comma 2 2" xfId="264" xr:uid="{61D0A5A4-8C3B-45DF-8BAF-1BF2E91B91E1}"/>
    <cellStyle name="Comma 2 3" xfId="263" xr:uid="{5A9F7E8A-5B9A-481D-974F-B2CC87ECEEF6}"/>
    <cellStyle name="Comma 2 4" xfId="62" xr:uid="{40E8EE04-AD78-4463-A3EC-C4DD28E93AE3}"/>
    <cellStyle name="Comma 3" xfId="265" xr:uid="{F4A50A44-A271-4B92-931D-3C3C98AC0EBD}"/>
    <cellStyle name="Comma 4" xfId="266" xr:uid="{A5880F92-46C9-4292-8642-7B61C1A21C09}"/>
    <cellStyle name="Comma 5" xfId="267" xr:uid="{25216550-590F-48F8-A5EF-44CD8A7B63C9}"/>
    <cellStyle name="Comma 6" xfId="268" xr:uid="{99C81BB5-80B3-422F-9DD6-289B03C9CF6B}"/>
    <cellStyle name="Currency 2" xfId="269" xr:uid="{65AC51C9-618D-4B33-81C2-73E46C23ECAF}"/>
    <cellStyle name="Currency 3" xfId="64" xr:uid="{53658232-9999-4166-B5F2-BE5310CF330C}"/>
    <cellStyle name="Explanatory Text" xfId="22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 2" xfId="271" xr:uid="{3A735079-E9BD-4527-A30F-2E2124B52205}"/>
    <cellStyle name="Hyperlink 3" xfId="270" xr:uid="{AAA9A20E-F6F9-4451-B5EF-E29EBEDA6A9A}"/>
    <cellStyle name="Input" xfId="16" builtinId="20" customBuiltin="1"/>
    <cellStyle name="Linked Cell" xfId="19" builtinId="24" customBuiltin="1"/>
    <cellStyle name="Neutral" xfId="3" builtinId="28" customBuiltin="1"/>
    <cellStyle name="Neutral 2" xfId="50" xr:uid="{434464C2-0F04-4DD6-AAAD-EA4A4F21BE6E}"/>
    <cellStyle name="Normal" xfId="0" builtinId="0"/>
    <cellStyle name="Normal 10" xfId="8" xr:uid="{00000000-0005-0000-0000-000003000000}"/>
    <cellStyle name="Normal 10 2" xfId="52" xr:uid="{DF8B7FFE-424B-4FC4-8D01-C615D6D4081E}"/>
    <cellStyle name="Normal 10 3" xfId="272" xr:uid="{ED3160E8-1894-472A-8F5B-D53F78F3422C}"/>
    <cellStyle name="Normal 11" xfId="273" xr:uid="{8B1FC6E1-E6AD-4FC2-94B9-143C5C85E08A}"/>
    <cellStyle name="Normal 12" xfId="274" xr:uid="{477A2F58-05D1-442B-9BD3-57A4DED3E769}"/>
    <cellStyle name="Normal 13" xfId="53" xr:uid="{6006F6B6-ADA4-43AC-8BA6-C28181FC131F}"/>
    <cellStyle name="Normal 13 2" xfId="275" xr:uid="{88FEB48C-163A-4EC5-998B-1CE8C6640BB6}"/>
    <cellStyle name="Normal 14" xfId="55" xr:uid="{AB56A332-9C66-4700-A75A-CBD1C241C13F}"/>
    <cellStyle name="Normal 14 2" xfId="276" xr:uid="{1B4DF168-DE89-4C35-8046-9FC61194F904}"/>
    <cellStyle name="Normal 15" xfId="54" xr:uid="{C8F376FA-AD7F-40D2-AF1C-FA7E5AA2A3AB}"/>
    <cellStyle name="Normal 15 2" xfId="277" xr:uid="{5D065E5F-94E8-4768-99E8-423398750A60}"/>
    <cellStyle name="Normal 16" xfId="56" xr:uid="{B6221AF5-21F7-40AB-A6A1-57BC5EF6135D}"/>
    <cellStyle name="Normal 16 2" xfId="278" xr:uid="{C6EC7312-210F-4BE0-B312-01CF565D456A}"/>
    <cellStyle name="Normal 17" xfId="279" xr:uid="{4E37493D-3F6D-4D62-AEE2-B525CE66D2F6}"/>
    <cellStyle name="Normal 18" xfId="280" xr:uid="{F5232835-C1A4-49AD-9804-AF08851B88FA}"/>
    <cellStyle name="Normal 19" xfId="281" xr:uid="{6BFCE7D6-8206-4329-AA85-4AA9EBFC5319}"/>
    <cellStyle name="Normal 2" xfId="48" xr:uid="{606D06BD-9FAE-4561-B0DA-D73C233FA8DB}"/>
    <cellStyle name="Normal 2 2" xfId="282" xr:uid="{5794E1EC-517E-46CD-A741-1FC177AC81DF}"/>
    <cellStyle name="Normal 2 3" xfId="61" xr:uid="{42120E2F-E978-47D9-805F-611DE1FBCEE7}"/>
    <cellStyle name="Normal 20" xfId="283" xr:uid="{BAC66CC1-EA10-46C1-91A3-E4FA810B5F05}"/>
    <cellStyle name="Normal 21" xfId="284" xr:uid="{C9DFB94A-A7F6-47AC-9DEB-360D3249D69A}"/>
    <cellStyle name="Normal 22" xfId="285" xr:uid="{E3B9C2E2-1159-4866-B86C-4DB35807783B}"/>
    <cellStyle name="Normal 23" xfId="286" xr:uid="{3B5C8773-060E-4947-943A-D6C330412BBF}"/>
    <cellStyle name="Normal 24" xfId="287" xr:uid="{CB09E77D-A297-4803-8086-132B4F4C73FF}"/>
    <cellStyle name="Normal 25" xfId="288" xr:uid="{FCC52969-21DE-462A-A8E9-1A881C5FB421}"/>
    <cellStyle name="Normal 26" xfId="289" xr:uid="{C295D6B1-5B02-4140-BBF3-7AA60267A94A}"/>
    <cellStyle name="Normal 27" xfId="290" xr:uid="{E0CCDAF4-2FFF-4592-8BDA-C49D11C746C9}"/>
    <cellStyle name="Normal 28" xfId="291" xr:uid="{738D1DD9-59FE-4414-9C9E-3DF90B65BA63}"/>
    <cellStyle name="Normal 29" xfId="292" xr:uid="{53FEEE7D-8743-4957-A060-E3B2074DA8B6}"/>
    <cellStyle name="Normal 3" xfId="7" xr:uid="{00000000-0005-0000-0000-000004000000}"/>
    <cellStyle name="Normal 3 2" xfId="293" xr:uid="{5521EC80-3AB0-4AF8-AC5C-077A172FF1C4}"/>
    <cellStyle name="Normal 30" xfId="57" xr:uid="{7DC05A42-2A01-4A94-9E72-589B51216787}"/>
    <cellStyle name="Normal 4" xfId="294" xr:uid="{59CA4E5B-3764-4A54-AAF3-C313A479A4F1}"/>
    <cellStyle name="Normal 5" xfId="295" xr:uid="{94B73841-E8EC-451D-9BF8-7FDE9CF94034}"/>
    <cellStyle name="Normal 53" xfId="296" xr:uid="{8EEBAF2D-8668-408F-A75D-65FB6E491686}"/>
    <cellStyle name="Normal 56" xfId="297" xr:uid="{A95B0D15-DAAE-487C-9ABD-CAE439DA3E71}"/>
    <cellStyle name="Normal 6" xfId="298" xr:uid="{5F73CA7F-3DDE-4B07-98D0-FB2616CCBBF0}"/>
    <cellStyle name="Normal 7" xfId="5" xr:uid="{00000000-0005-0000-0000-000005000000}"/>
    <cellStyle name="Normal 7 2" xfId="299" xr:uid="{677AB13E-4258-46EE-9450-9E47435C88E3}"/>
    <cellStyle name="Normal 8" xfId="4" xr:uid="{00000000-0005-0000-0000-000006000000}"/>
    <cellStyle name="Normal 8 2" xfId="300" xr:uid="{0D599FB3-B4BA-4C04-A991-613DFE0CDF0E}"/>
    <cellStyle name="Normal 9" xfId="6" xr:uid="{00000000-0005-0000-0000-000007000000}"/>
    <cellStyle name="Normal 9 2" xfId="301" xr:uid="{EDD295C7-FB50-4D76-908C-ABCAD82F0BCC}"/>
    <cellStyle name="Note 10" xfId="302" xr:uid="{B37E5A65-E176-4E7B-956A-FB6C12B90E22}"/>
    <cellStyle name="Note 11" xfId="303" xr:uid="{0773E745-6C6D-472C-8023-313AE4264476}"/>
    <cellStyle name="Note 12" xfId="304" xr:uid="{4D1EEC2D-8B20-408D-B750-A7F2FD82CEE1}"/>
    <cellStyle name="Note 13" xfId="305" xr:uid="{867E3B9A-EE31-4C36-B103-2A6A48F51E02}"/>
    <cellStyle name="Note 14" xfId="306" xr:uid="{787EF785-8DE5-43A5-B3A6-142E63B8F2B6}"/>
    <cellStyle name="Note 15" xfId="307" xr:uid="{D6935F7E-850F-4F4B-9939-B87A6061AC8B}"/>
    <cellStyle name="Note 16" xfId="308" xr:uid="{B6ED9B7D-4902-40A2-9093-058634B330C6}"/>
    <cellStyle name="Note 17" xfId="309" xr:uid="{DFCCD886-8ED6-43DD-AB23-B8E77B7807B9}"/>
    <cellStyle name="Note 18" xfId="310" xr:uid="{0FD6E88C-19DD-422B-B5EC-83D5FFE04070}"/>
    <cellStyle name="Note 2" xfId="51" xr:uid="{E9FA17AA-53E1-4BD0-BC63-E399AFF5E28A}"/>
    <cellStyle name="Note 2 2" xfId="311" xr:uid="{D68FE374-8250-44D8-A52E-65BBD7194EF7}"/>
    <cellStyle name="Note 3" xfId="312" xr:uid="{B2947169-6678-46AA-9811-0041E3660CB0}"/>
    <cellStyle name="Note 4" xfId="313" xr:uid="{61BC119B-953C-4D0E-97AC-066F3452E48C}"/>
    <cellStyle name="Note 5" xfId="314" xr:uid="{4ADABD51-AD33-419D-BD71-29ED34602DB7}"/>
    <cellStyle name="Note 6" xfId="315" xr:uid="{7BC90D96-3D1B-442B-A733-E804068B10A4}"/>
    <cellStyle name="Note 7" xfId="316" xr:uid="{401CF504-D137-4BA4-B96C-CDB57FCD9265}"/>
    <cellStyle name="Note 8" xfId="317" xr:uid="{E2A42316-2C2B-4BC7-91F7-4A5AB45DC9FE}"/>
    <cellStyle name="Note 9" xfId="318" xr:uid="{CFC019EC-9C21-4B46-95B2-619D1562F3E3}"/>
    <cellStyle name="Output" xfId="17" builtinId="21" customBuiltin="1"/>
    <cellStyle name="Percent" xfId="2" builtinId="5"/>
    <cellStyle name="Percent 2" xfId="60" xr:uid="{5EFCB6CB-3423-4A6D-B89A-7C063963C7EA}"/>
    <cellStyle name="Percent 3" xfId="58" xr:uid="{FC65DBAD-CAA9-45FC-A4D6-1B52EC6456B8}"/>
    <cellStyle name="Title" xfId="9" builtinId="15" customBuiltin="1"/>
    <cellStyle name="Title 2" xfId="319" xr:uid="{DAF1DD40-EFF9-4553-9CDD-11278D012E08}"/>
    <cellStyle name="Total" xfId="23" builtinId="25" customBuiltin="1"/>
    <cellStyle name="Warning Text" xfId="21" builtinId="11" customBuiltin="1"/>
  </cellStyles>
  <dxfs count="0"/>
  <tableStyles count="0" defaultTableStyle="TableStyleMedium9" defaultPivotStyle="PivotStyleLight16"/>
  <colors>
    <mruColors>
      <color rgb="FF0000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U118"/>
  <sheetViews>
    <sheetView showGridLines="0" tabSelected="1" zoomScaleNormal="100" zoomScaleSheetLayoutView="110" workbookViewId="0">
      <pane xSplit="5" ySplit="6" topLeftCell="F7" activePane="bottomRight" state="frozen"/>
      <selection pane="bottomRight" activeCell="O10" sqref="O10"/>
      <selection pane="bottomLeft" activeCell="B55" sqref="B55"/>
      <selection pane="topRight" activeCell="B55" sqref="B55"/>
    </sheetView>
  </sheetViews>
  <sheetFormatPr defaultColWidth="9.796875" defaultRowHeight="10.5"/>
  <cols>
    <col min="1" max="1" width="4.796875" style="2" customWidth="1"/>
    <col min="2" max="2" width="4.19921875" style="2" customWidth="1"/>
    <col min="3" max="4" width="3.796875" style="2" customWidth="1"/>
    <col min="5" max="5" width="110.19921875" style="2" customWidth="1"/>
    <col min="6" max="6" width="25.19921875" style="7" customWidth="1"/>
    <col min="7" max="7" width="6.3984375" style="5" hidden="1" customWidth="1"/>
    <col min="8" max="8" width="24.796875" style="5" customWidth="1"/>
    <col min="9" max="9" width="5.19921875" style="5" hidden="1" customWidth="1"/>
    <col min="10" max="10" width="27" style="5" customWidth="1"/>
    <col min="11" max="11" width="6.19921875" style="2" hidden="1" customWidth="1"/>
    <col min="12" max="12" width="4.19921875" style="2" customWidth="1"/>
    <col min="13" max="13" width="3.19921875" style="2" customWidth="1"/>
    <col min="14" max="14" width="93.19921875" style="119" hidden="1" customWidth="1"/>
    <col min="15" max="15" width="16" style="2" bestFit="1" customWidth="1"/>
    <col min="16" max="16" width="22.796875" style="2" bestFit="1" customWidth="1"/>
    <col min="17" max="17" width="22.796875" style="5" bestFit="1" customWidth="1"/>
    <col min="18" max="18" width="25" style="5" bestFit="1" customWidth="1"/>
    <col min="19" max="19" width="9.796875" style="2"/>
    <col min="20" max="20" width="19.3984375" style="2" customWidth="1"/>
    <col min="21" max="21" width="26.3984375" style="2" customWidth="1"/>
    <col min="22" max="16384" width="9.796875" style="2"/>
  </cols>
  <sheetData>
    <row r="1" spans="1:18" ht="15.7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M1" s="30"/>
      <c r="N1" s="118"/>
    </row>
    <row r="2" spans="1:18" ht="11.6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M2" s="4"/>
      <c r="N2" s="2"/>
    </row>
    <row r="3" spans="1:18" s="32" customFormat="1" ht="12.75">
      <c r="A3" s="159"/>
      <c r="B3" s="159"/>
      <c r="C3" s="159"/>
      <c r="D3" s="159"/>
      <c r="E3" s="159"/>
      <c r="F3" s="159"/>
      <c r="G3" s="159"/>
      <c r="H3" s="159"/>
      <c r="I3" s="159"/>
      <c r="J3" s="159"/>
      <c r="N3" s="119"/>
      <c r="Q3" s="82"/>
      <c r="R3" s="82"/>
    </row>
    <row r="4" spans="1:18" s="32" customFormat="1" ht="12.75">
      <c r="A4" s="34" t="s">
        <v>2</v>
      </c>
      <c r="B4" s="34"/>
      <c r="C4" s="34"/>
      <c r="D4" s="34"/>
      <c r="E4" s="35"/>
      <c r="F4" s="36"/>
      <c r="G4" s="37"/>
      <c r="H4" s="37"/>
      <c r="I4" s="37"/>
      <c r="J4" s="38">
        <v>45741</v>
      </c>
      <c r="N4" s="119"/>
      <c r="Q4" s="82"/>
      <c r="R4" s="82"/>
    </row>
    <row r="5" spans="1:18" s="32" customFormat="1" ht="12.75">
      <c r="A5" s="39" t="s">
        <v>3</v>
      </c>
      <c r="B5" s="40"/>
      <c r="C5" s="40"/>
      <c r="D5" s="40"/>
      <c r="E5" s="40"/>
      <c r="F5" s="41" t="s">
        <v>4</v>
      </c>
      <c r="G5" s="42"/>
      <c r="H5" s="43" t="s">
        <v>5</v>
      </c>
      <c r="I5" s="44"/>
      <c r="J5" s="42" t="s">
        <v>6</v>
      </c>
      <c r="K5" s="45"/>
      <c r="N5" s="119"/>
      <c r="Q5" s="82"/>
      <c r="R5" s="82"/>
    </row>
    <row r="6" spans="1:18" s="32" customFormat="1" ht="12.75">
      <c r="A6" s="46"/>
      <c r="B6" s="47"/>
      <c r="C6" s="47"/>
      <c r="D6" s="47"/>
      <c r="E6" s="47"/>
      <c r="F6" s="48" t="s">
        <v>7</v>
      </c>
      <c r="G6" s="49"/>
      <c r="H6" s="50" t="s">
        <v>8</v>
      </c>
      <c r="I6" s="51"/>
      <c r="J6" s="52" t="s">
        <v>9</v>
      </c>
      <c r="K6" s="53"/>
      <c r="N6" s="119"/>
      <c r="Q6" s="82"/>
      <c r="R6" s="82"/>
    </row>
    <row r="7" spans="1:18" s="32" customFormat="1" ht="12.75">
      <c r="A7" s="54" t="s">
        <v>10</v>
      </c>
      <c r="B7" s="55" t="s">
        <v>11</v>
      </c>
      <c r="C7" s="55"/>
      <c r="D7" s="55"/>
      <c r="E7" s="55"/>
      <c r="F7" s="56"/>
      <c r="G7" s="44"/>
      <c r="H7" s="44"/>
      <c r="I7" s="44"/>
      <c r="J7" s="42"/>
      <c r="K7" s="57"/>
      <c r="N7" s="119" t="s">
        <v>12</v>
      </c>
      <c r="Q7" s="82"/>
      <c r="R7" s="82"/>
    </row>
    <row r="8" spans="1:18" s="32" customFormat="1" ht="12.75">
      <c r="A8" s="58"/>
      <c r="B8" s="59" t="s">
        <v>13</v>
      </c>
      <c r="C8" s="60" t="s">
        <v>14</v>
      </c>
      <c r="D8" s="60"/>
      <c r="E8" s="60"/>
      <c r="F8" s="61">
        <v>84610747984.619995</v>
      </c>
      <c r="G8" s="138"/>
      <c r="H8" s="61">
        <v>31062557973.400002</v>
      </c>
      <c r="I8" s="139" t="s">
        <v>15</v>
      </c>
      <c r="J8" s="62">
        <v>115673305958.01999</v>
      </c>
      <c r="K8" s="63" t="s">
        <v>15</v>
      </c>
      <c r="N8" s="119" t="s">
        <v>16</v>
      </c>
      <c r="Q8" s="82"/>
      <c r="R8" s="82"/>
    </row>
    <row r="9" spans="1:18" s="32" customFormat="1" ht="12.75">
      <c r="A9" s="64"/>
      <c r="B9" s="59" t="s">
        <v>17</v>
      </c>
      <c r="C9" s="60" t="s">
        <v>18</v>
      </c>
      <c r="D9" s="60"/>
      <c r="E9" s="60"/>
      <c r="F9" s="61">
        <v>2496137750.7800002</v>
      </c>
      <c r="G9" s="138"/>
      <c r="H9" s="61">
        <v>263920570.03999999</v>
      </c>
      <c r="I9" s="139" t="s">
        <v>15</v>
      </c>
      <c r="J9" s="65">
        <v>2760058320.8200002</v>
      </c>
      <c r="K9" s="63" t="s">
        <v>15</v>
      </c>
      <c r="M9" s="33"/>
      <c r="N9" s="120" t="s">
        <v>19</v>
      </c>
      <c r="Q9" s="82"/>
      <c r="R9" s="82"/>
    </row>
    <row r="10" spans="1:18" s="32" customFormat="1" ht="12.75">
      <c r="A10" s="64"/>
      <c r="B10" s="59" t="s">
        <v>20</v>
      </c>
      <c r="C10" s="60" t="s">
        <v>21</v>
      </c>
      <c r="D10" s="60"/>
      <c r="E10" s="60"/>
      <c r="F10" s="61">
        <v>2541864893.8399997</v>
      </c>
      <c r="G10" s="61"/>
      <c r="H10" s="61">
        <v>599416770.26999998</v>
      </c>
      <c r="I10" s="139" t="s">
        <v>15</v>
      </c>
      <c r="J10" s="65">
        <v>3141281664.1099997</v>
      </c>
      <c r="K10" s="63" t="s">
        <v>15</v>
      </c>
      <c r="N10" s="119" t="s">
        <v>22</v>
      </c>
      <c r="Q10" s="82"/>
      <c r="R10" s="82"/>
    </row>
    <row r="11" spans="1:18" s="32" customFormat="1" ht="12.75">
      <c r="A11" s="66"/>
      <c r="B11" s="67" t="s">
        <v>23</v>
      </c>
      <c r="C11" s="47" t="s">
        <v>24</v>
      </c>
      <c r="D11" s="47"/>
      <c r="E11" s="47"/>
      <c r="F11" s="145">
        <v>89648750629.23999</v>
      </c>
      <c r="G11" s="139" t="s">
        <v>15</v>
      </c>
      <c r="H11" s="68">
        <v>31925895313.710003</v>
      </c>
      <c r="I11" s="139" t="s">
        <v>15</v>
      </c>
      <c r="J11" s="68">
        <v>121574645942.95</v>
      </c>
      <c r="K11" s="63" t="s">
        <v>15</v>
      </c>
      <c r="L11" s="69"/>
      <c r="N11" s="119"/>
      <c r="Q11" s="82"/>
      <c r="R11" s="82"/>
    </row>
    <row r="12" spans="1:18" s="32" customFormat="1" ht="12.75">
      <c r="A12" s="58" t="s">
        <v>25</v>
      </c>
      <c r="B12" s="34" t="s">
        <v>26</v>
      </c>
      <c r="C12" s="34"/>
      <c r="D12" s="34"/>
      <c r="E12" s="34"/>
      <c r="F12" s="61"/>
      <c r="G12" s="70"/>
      <c r="H12" s="71"/>
      <c r="I12" s="70"/>
      <c r="J12" s="72"/>
      <c r="K12" s="45"/>
      <c r="N12" s="119"/>
      <c r="Q12" s="82"/>
      <c r="R12" s="82"/>
    </row>
    <row r="13" spans="1:18" s="32" customFormat="1" ht="12.75">
      <c r="A13" s="64"/>
      <c r="B13" s="59" t="s">
        <v>13</v>
      </c>
      <c r="C13" s="34" t="s">
        <v>27</v>
      </c>
      <c r="D13" s="34"/>
      <c r="E13" s="34"/>
      <c r="F13" s="61"/>
      <c r="G13" s="71"/>
      <c r="H13" s="71"/>
      <c r="I13" s="71"/>
      <c r="J13" s="73"/>
      <c r="K13" s="57"/>
      <c r="N13" s="119"/>
      <c r="Q13" s="82"/>
      <c r="R13" s="82"/>
    </row>
    <row r="14" spans="1:18" s="32" customFormat="1" ht="12.75">
      <c r="A14" s="64"/>
      <c r="B14" s="34"/>
      <c r="C14" s="59" t="s">
        <v>28</v>
      </c>
      <c r="D14" s="34" t="s">
        <v>29</v>
      </c>
      <c r="F14" s="73">
        <v>21275763596.220001</v>
      </c>
      <c r="G14" s="138"/>
      <c r="H14" s="74">
        <v>3939642669.4899998</v>
      </c>
      <c r="I14" s="140" t="s">
        <v>15</v>
      </c>
      <c r="J14" s="73">
        <v>25215406265.709999</v>
      </c>
      <c r="K14" s="63" t="s">
        <v>15</v>
      </c>
      <c r="L14" s="33"/>
      <c r="M14" s="33"/>
      <c r="N14" s="120" t="s">
        <v>30</v>
      </c>
      <c r="Q14" s="82"/>
      <c r="R14" s="82"/>
    </row>
    <row r="15" spans="1:18" s="32" customFormat="1" ht="12.75">
      <c r="A15" s="64"/>
      <c r="B15" s="34"/>
      <c r="C15" s="59" t="s">
        <v>31</v>
      </c>
      <c r="D15" s="34" t="s">
        <v>32</v>
      </c>
      <c r="F15" s="73">
        <v>8863891847.0900002</v>
      </c>
      <c r="G15" s="138"/>
      <c r="H15" s="73">
        <v>1173835565.8999999</v>
      </c>
      <c r="I15" s="140" t="s">
        <v>15</v>
      </c>
      <c r="J15" s="73">
        <v>10037727412.99</v>
      </c>
      <c r="K15" s="63" t="s">
        <v>15</v>
      </c>
      <c r="L15" s="33"/>
      <c r="M15" s="33"/>
      <c r="N15" s="120" t="s">
        <v>33</v>
      </c>
      <c r="Q15" s="82"/>
      <c r="R15" s="82"/>
    </row>
    <row r="16" spans="1:18" s="32" customFormat="1" ht="12.75">
      <c r="A16" s="64"/>
      <c r="B16" s="34"/>
      <c r="C16" s="59" t="s">
        <v>34</v>
      </c>
      <c r="D16" s="34" t="s">
        <v>35</v>
      </c>
      <c r="F16" s="73">
        <v>748209385.53999996</v>
      </c>
      <c r="G16" s="138"/>
      <c r="H16" s="73">
        <v>0</v>
      </c>
      <c r="I16" s="146"/>
      <c r="J16" s="73">
        <v>748209385.53999996</v>
      </c>
      <c r="K16" s="63" t="s">
        <v>15</v>
      </c>
      <c r="L16" s="33"/>
      <c r="M16" s="33"/>
      <c r="N16" s="120" t="s">
        <v>36</v>
      </c>
      <c r="Q16" s="82"/>
      <c r="R16" s="82"/>
    </row>
    <row r="17" spans="1:21" s="32" customFormat="1" ht="12.75">
      <c r="A17" s="64"/>
      <c r="B17" s="34"/>
      <c r="C17" s="59" t="s">
        <v>37</v>
      </c>
      <c r="D17" s="34" t="s">
        <v>38</v>
      </c>
      <c r="F17" s="73">
        <v>6054649441.1499996</v>
      </c>
      <c r="G17" s="138"/>
      <c r="H17" s="73">
        <v>0</v>
      </c>
      <c r="I17" s="146"/>
      <c r="J17" s="73">
        <v>6054649441.1499996</v>
      </c>
      <c r="K17" s="63" t="s">
        <v>15</v>
      </c>
      <c r="L17" s="33"/>
      <c r="M17" s="33"/>
      <c r="N17" s="120" t="s">
        <v>39</v>
      </c>
      <c r="Q17" s="82"/>
      <c r="R17" s="82"/>
    </row>
    <row r="18" spans="1:21" s="32" customFormat="1" ht="12.75">
      <c r="A18" s="64"/>
      <c r="B18" s="34"/>
      <c r="C18" s="59" t="s">
        <v>40</v>
      </c>
      <c r="D18" s="34" t="s">
        <v>41</v>
      </c>
      <c r="F18" s="73">
        <v>1459661168.72</v>
      </c>
      <c r="G18" s="138"/>
      <c r="H18" s="73">
        <v>0</v>
      </c>
      <c r="I18" s="146"/>
      <c r="J18" s="73">
        <v>1459661168.72</v>
      </c>
      <c r="K18" s="63" t="s">
        <v>15</v>
      </c>
      <c r="L18" s="33"/>
      <c r="M18" s="33"/>
      <c r="N18" s="120" t="s">
        <v>42</v>
      </c>
      <c r="Q18" s="82"/>
      <c r="R18" s="82"/>
    </row>
    <row r="19" spans="1:21" s="32" customFormat="1" ht="12.75">
      <c r="A19" s="64"/>
      <c r="B19" s="34"/>
      <c r="C19" s="59" t="s">
        <v>43</v>
      </c>
      <c r="D19" s="34" t="s">
        <v>44</v>
      </c>
      <c r="F19" s="73">
        <v>38402175438.720001</v>
      </c>
      <c r="G19" s="138" t="s">
        <v>15</v>
      </c>
      <c r="H19" s="73">
        <v>5113478235.3899994</v>
      </c>
      <c r="I19" s="140" t="s">
        <v>15</v>
      </c>
      <c r="J19" s="73">
        <v>43515653674.110001</v>
      </c>
      <c r="K19" s="63" t="s">
        <v>15</v>
      </c>
      <c r="L19" s="33"/>
      <c r="M19" s="33"/>
      <c r="N19" s="120"/>
      <c r="Q19" s="82"/>
      <c r="R19" s="82"/>
    </row>
    <row r="20" spans="1:21" s="32" customFormat="1" ht="12.75">
      <c r="A20" s="64"/>
      <c r="B20" s="59" t="s">
        <v>17</v>
      </c>
      <c r="C20" s="34" t="s">
        <v>45</v>
      </c>
      <c r="D20" s="34"/>
      <c r="E20" s="34"/>
      <c r="F20" s="61"/>
      <c r="G20" s="138"/>
      <c r="H20" s="61"/>
      <c r="I20" s="140"/>
      <c r="J20" s="73"/>
      <c r="K20" s="63"/>
      <c r="N20" s="119"/>
      <c r="Q20" s="82"/>
      <c r="R20" s="82"/>
    </row>
    <row r="21" spans="1:21" s="78" customFormat="1" ht="12.75">
      <c r="A21" s="75"/>
      <c r="B21" s="76"/>
      <c r="C21" s="77" t="s">
        <v>28</v>
      </c>
      <c r="D21" s="76" t="s">
        <v>46</v>
      </c>
      <c r="F21" s="61">
        <v>840000</v>
      </c>
      <c r="G21" s="138"/>
      <c r="H21" s="73">
        <v>160000</v>
      </c>
      <c r="I21" s="140" t="s">
        <v>15</v>
      </c>
      <c r="J21" s="73">
        <v>1000000</v>
      </c>
      <c r="K21" s="79" t="s">
        <v>15</v>
      </c>
      <c r="M21" s="74"/>
      <c r="N21" s="121" t="s">
        <v>47</v>
      </c>
      <c r="Q21" s="74"/>
      <c r="R21" s="74"/>
    </row>
    <row r="22" spans="1:21" s="78" customFormat="1" ht="12.75">
      <c r="A22" s="75"/>
      <c r="B22" s="76"/>
      <c r="C22" s="77" t="s">
        <v>31</v>
      </c>
      <c r="D22" s="76" t="s">
        <v>48</v>
      </c>
      <c r="F22" s="61">
        <v>393904000</v>
      </c>
      <c r="G22" s="138"/>
      <c r="H22" s="73">
        <v>49842000</v>
      </c>
      <c r="I22" s="140" t="s">
        <v>15</v>
      </c>
      <c r="J22" s="73">
        <v>443746000</v>
      </c>
      <c r="K22" s="79" t="s">
        <v>15</v>
      </c>
      <c r="M22" s="74"/>
      <c r="N22" s="121" t="s">
        <v>49</v>
      </c>
      <c r="Q22" s="74"/>
      <c r="R22" s="74"/>
    </row>
    <row r="23" spans="1:21" s="32" customFormat="1" ht="12.75">
      <c r="A23" s="64"/>
      <c r="B23" s="34"/>
      <c r="C23" s="80" t="s">
        <v>34</v>
      </c>
      <c r="D23" s="34" t="s">
        <v>50</v>
      </c>
      <c r="E23" s="81"/>
      <c r="F23" s="61">
        <v>512810247.43999988</v>
      </c>
      <c r="G23" s="138"/>
      <c r="H23" s="61">
        <v>68411318.060000002</v>
      </c>
      <c r="I23" s="140"/>
      <c r="J23" s="73">
        <v>581221565.49999988</v>
      </c>
      <c r="K23" s="63"/>
      <c r="M23" s="82"/>
      <c r="N23" s="122" t="s">
        <v>51</v>
      </c>
      <c r="Q23" s="82"/>
      <c r="R23" s="82"/>
    </row>
    <row r="24" spans="1:21" s="32" customFormat="1" ht="12.75">
      <c r="A24" s="64"/>
      <c r="B24" s="34"/>
      <c r="C24" s="80" t="s">
        <v>37</v>
      </c>
      <c r="D24" s="34" t="s">
        <v>52</v>
      </c>
      <c r="F24" s="61">
        <v>907554247.43999982</v>
      </c>
      <c r="G24" s="61">
        <v>0</v>
      </c>
      <c r="H24" s="61">
        <v>118413318.06</v>
      </c>
      <c r="I24" s="140" t="s">
        <v>15</v>
      </c>
      <c r="J24" s="73">
        <v>1025967565.4999998</v>
      </c>
      <c r="K24" s="63" t="s">
        <v>15</v>
      </c>
      <c r="M24" s="82"/>
      <c r="N24" s="122"/>
      <c r="Q24" s="82"/>
      <c r="R24" s="82"/>
    </row>
    <row r="25" spans="1:21" s="32" customFormat="1" ht="12.75">
      <c r="A25" s="64"/>
      <c r="B25" s="59" t="s">
        <v>20</v>
      </c>
      <c r="C25" s="34" t="s">
        <v>53</v>
      </c>
      <c r="D25" s="34"/>
      <c r="E25" s="34"/>
      <c r="F25" s="61">
        <v>37494621191.279999</v>
      </c>
      <c r="G25" s="138" t="s">
        <v>15</v>
      </c>
      <c r="H25" s="61">
        <v>4995064917.329999</v>
      </c>
      <c r="I25" s="140" t="s">
        <v>15</v>
      </c>
      <c r="J25" s="73">
        <v>42489686108.610001</v>
      </c>
      <c r="K25" s="63" t="s">
        <v>15</v>
      </c>
      <c r="M25" s="82"/>
      <c r="N25" s="122" t="s">
        <v>15</v>
      </c>
      <c r="Q25" s="82"/>
      <c r="R25" s="82"/>
    </row>
    <row r="26" spans="1:21" s="32" customFormat="1" ht="12.75">
      <c r="A26" s="64"/>
      <c r="B26" s="59" t="s">
        <v>23</v>
      </c>
      <c r="C26" s="34" t="s">
        <v>54</v>
      </c>
      <c r="D26" s="34"/>
      <c r="E26" s="34"/>
      <c r="F26" s="61"/>
      <c r="G26" s="138"/>
      <c r="H26" s="61"/>
      <c r="I26" s="140"/>
      <c r="J26" s="73"/>
      <c r="K26" s="63"/>
      <c r="M26" s="82"/>
      <c r="N26" s="122"/>
      <c r="Q26" s="82"/>
      <c r="R26" s="82"/>
    </row>
    <row r="27" spans="1:21" s="78" customFormat="1" ht="12.75">
      <c r="A27" s="75"/>
      <c r="B27" s="83"/>
      <c r="C27" s="77" t="s">
        <v>28</v>
      </c>
      <c r="D27" s="76" t="s">
        <v>55</v>
      </c>
      <c r="E27" s="76"/>
      <c r="F27" s="61">
        <v>4434211988.6999998</v>
      </c>
      <c r="G27" s="138"/>
      <c r="H27" s="61">
        <v>1628250589.3199997</v>
      </c>
      <c r="I27" s="140"/>
      <c r="J27" s="73">
        <v>6062462578.0199995</v>
      </c>
      <c r="K27" s="79"/>
      <c r="M27" s="74"/>
      <c r="N27" s="121" t="s">
        <v>56</v>
      </c>
      <c r="Q27" s="74"/>
      <c r="R27" s="74"/>
    </row>
    <row r="28" spans="1:21" s="32" customFormat="1" ht="12.75">
      <c r="A28" s="64"/>
      <c r="B28" s="59"/>
      <c r="C28" s="77" t="s">
        <v>31</v>
      </c>
      <c r="D28" s="76" t="s">
        <v>57</v>
      </c>
      <c r="E28" s="34"/>
      <c r="F28" s="61">
        <v>6187778</v>
      </c>
      <c r="G28" s="138"/>
      <c r="H28" s="61">
        <v>0</v>
      </c>
      <c r="I28" s="140" t="s">
        <v>15</v>
      </c>
      <c r="J28" s="73">
        <v>6187778</v>
      </c>
      <c r="K28" s="63"/>
      <c r="M28" s="82"/>
      <c r="N28" s="122" t="s">
        <v>58</v>
      </c>
      <c r="Q28" s="82"/>
      <c r="R28" s="82"/>
      <c r="U28" s="82"/>
    </row>
    <row r="29" spans="1:21" s="32" customFormat="1" ht="12.75">
      <c r="A29" s="64"/>
      <c r="B29" s="59"/>
      <c r="C29" s="84" t="s">
        <v>34</v>
      </c>
      <c r="D29" s="76" t="s">
        <v>52</v>
      </c>
      <c r="E29" s="34"/>
      <c r="F29" s="61">
        <v>4440399766.6999998</v>
      </c>
      <c r="G29" s="138"/>
      <c r="H29" s="61">
        <v>1628250589.3199997</v>
      </c>
      <c r="I29" s="140"/>
      <c r="J29" s="73">
        <v>6068650356.0199995</v>
      </c>
      <c r="K29" s="63"/>
      <c r="M29" s="82"/>
      <c r="N29" s="122"/>
      <c r="Q29" s="82"/>
      <c r="R29" s="82"/>
      <c r="U29" s="82"/>
    </row>
    <row r="30" spans="1:21" s="32" customFormat="1" ht="12.75">
      <c r="A30" s="64"/>
      <c r="B30" s="59" t="s">
        <v>59</v>
      </c>
      <c r="C30" s="34" t="s">
        <v>60</v>
      </c>
      <c r="D30" s="34"/>
      <c r="E30" s="34"/>
      <c r="F30" s="61"/>
      <c r="G30" s="138"/>
      <c r="H30" s="61"/>
      <c r="I30" s="140"/>
      <c r="J30" s="73"/>
      <c r="K30" s="63"/>
      <c r="M30" s="82"/>
      <c r="N30" s="122"/>
      <c r="Q30" s="82"/>
      <c r="R30" s="82"/>
      <c r="U30" s="85"/>
    </row>
    <row r="31" spans="1:21" s="78" customFormat="1" ht="12.75">
      <c r="A31" s="64"/>
      <c r="B31" s="76"/>
      <c r="C31" s="83" t="s">
        <v>28</v>
      </c>
      <c r="D31" s="76" t="s">
        <v>61</v>
      </c>
      <c r="F31" s="61">
        <v>16674296.460000003</v>
      </c>
      <c r="G31" s="138"/>
      <c r="H31" s="61">
        <v>0</v>
      </c>
      <c r="I31" s="140" t="s">
        <v>15</v>
      </c>
      <c r="J31" s="73">
        <v>16674296.460000003</v>
      </c>
      <c r="K31" s="79" t="s">
        <v>15</v>
      </c>
      <c r="M31" s="74"/>
      <c r="N31" s="121" t="s">
        <v>62</v>
      </c>
      <c r="Q31" s="74"/>
      <c r="R31" s="74"/>
    </row>
    <row r="32" spans="1:21" s="78" customFormat="1" ht="12.75">
      <c r="A32" s="75"/>
      <c r="B32" s="76"/>
      <c r="C32" s="83" t="s">
        <v>31</v>
      </c>
      <c r="D32" s="76" t="s">
        <v>63</v>
      </c>
      <c r="F32" s="61">
        <v>747933</v>
      </c>
      <c r="G32" s="138"/>
      <c r="H32" s="61">
        <v>0</v>
      </c>
      <c r="I32" s="140"/>
      <c r="J32" s="73">
        <v>747933</v>
      </c>
      <c r="K32" s="79"/>
      <c r="M32" s="74"/>
      <c r="N32" s="121" t="s">
        <v>64</v>
      </c>
      <c r="Q32" s="74"/>
      <c r="R32" s="74"/>
    </row>
    <row r="33" spans="1:20" s="78" customFormat="1" ht="12.75">
      <c r="A33" s="75"/>
      <c r="B33" s="76"/>
      <c r="C33" s="77" t="s">
        <v>34</v>
      </c>
      <c r="D33" s="76" t="s">
        <v>65</v>
      </c>
      <c r="F33" s="73">
        <v>150000</v>
      </c>
      <c r="G33" s="73"/>
      <c r="H33" s="73">
        <v>0</v>
      </c>
      <c r="I33" s="140"/>
      <c r="J33" s="73">
        <v>150000</v>
      </c>
      <c r="K33" s="79"/>
      <c r="M33" s="74"/>
      <c r="N33" s="121" t="s">
        <v>66</v>
      </c>
      <c r="Q33" s="74"/>
      <c r="R33" s="74"/>
      <c r="T33" s="86"/>
    </row>
    <row r="34" spans="1:20" s="78" customFormat="1" ht="12.75">
      <c r="A34" s="75"/>
      <c r="B34" s="76"/>
      <c r="C34" s="87" t="s">
        <v>37</v>
      </c>
      <c r="D34" s="76" t="s">
        <v>67</v>
      </c>
      <c r="F34" s="73">
        <v>0</v>
      </c>
      <c r="G34" s="73"/>
      <c r="H34" s="73">
        <v>0</v>
      </c>
      <c r="I34" s="140"/>
      <c r="J34" s="73">
        <v>0</v>
      </c>
      <c r="K34" s="79"/>
      <c r="M34" s="74"/>
      <c r="N34" s="121"/>
      <c r="Q34" s="74"/>
      <c r="R34" s="74"/>
    </row>
    <row r="35" spans="1:20" s="32" customFormat="1" ht="12.75">
      <c r="A35" s="75"/>
      <c r="B35" s="34"/>
      <c r="C35" s="87" t="s">
        <v>37</v>
      </c>
      <c r="D35" s="34" t="s">
        <v>52</v>
      </c>
      <c r="F35" s="73">
        <v>17572229.460000001</v>
      </c>
      <c r="G35" s="73" t="s">
        <v>15</v>
      </c>
      <c r="H35" s="73">
        <v>0</v>
      </c>
      <c r="I35" s="140" t="s">
        <v>15</v>
      </c>
      <c r="J35" s="73">
        <v>17572229.460000001</v>
      </c>
      <c r="K35" s="63" t="s">
        <v>15</v>
      </c>
      <c r="L35" s="33"/>
      <c r="M35" s="82"/>
      <c r="N35" s="122" t="s">
        <v>15</v>
      </c>
      <c r="Q35" s="82"/>
      <c r="R35" s="82"/>
    </row>
    <row r="36" spans="1:20" s="32" customFormat="1" ht="12.75">
      <c r="A36" s="64"/>
      <c r="B36" s="89" t="s">
        <v>68</v>
      </c>
      <c r="C36" s="47" t="s">
        <v>69</v>
      </c>
      <c r="D36" s="47"/>
      <c r="E36" s="47"/>
      <c r="F36" s="90">
        <v>41952593187.439995</v>
      </c>
      <c r="G36" s="73" t="s">
        <v>15</v>
      </c>
      <c r="H36" s="90">
        <v>6623315506.6499987</v>
      </c>
      <c r="I36" s="147" t="s">
        <v>15</v>
      </c>
      <c r="J36" s="90">
        <v>48575908694.089996</v>
      </c>
      <c r="K36" s="63" t="s">
        <v>15</v>
      </c>
      <c r="L36" s="91"/>
      <c r="M36" s="82"/>
      <c r="N36" s="122" t="s">
        <v>15</v>
      </c>
      <c r="O36" s="33"/>
      <c r="Q36" s="82"/>
      <c r="R36" s="82"/>
    </row>
    <row r="37" spans="1:20" s="78" customFormat="1" ht="12.75">
      <c r="A37" s="92" t="s">
        <v>70</v>
      </c>
      <c r="B37" s="156" t="s">
        <v>71</v>
      </c>
      <c r="C37" s="157"/>
      <c r="D37" s="157"/>
      <c r="E37" s="158"/>
      <c r="F37" s="71"/>
      <c r="G37" s="93"/>
      <c r="H37" s="71"/>
      <c r="I37" s="141"/>
      <c r="J37" s="73"/>
      <c r="K37" s="79"/>
      <c r="L37" s="94"/>
      <c r="M37" s="74"/>
      <c r="N37" s="121"/>
      <c r="Q37" s="74"/>
      <c r="R37" s="74"/>
    </row>
    <row r="38" spans="1:20" s="78" customFormat="1" ht="12.75">
      <c r="A38" s="75"/>
      <c r="B38" s="83" t="s">
        <v>13</v>
      </c>
      <c r="C38" s="76" t="s">
        <v>72</v>
      </c>
      <c r="D38" s="76"/>
      <c r="E38" s="76"/>
      <c r="F38" s="61">
        <v>-1600000000</v>
      </c>
      <c r="G38" s="61"/>
      <c r="H38" s="61">
        <v>1600000000</v>
      </c>
      <c r="I38" s="141"/>
      <c r="J38" s="73">
        <v>0</v>
      </c>
      <c r="K38" s="79"/>
      <c r="L38" s="94"/>
      <c r="M38" s="74"/>
      <c r="N38" s="121" t="s">
        <v>73</v>
      </c>
      <c r="Q38" s="74"/>
      <c r="R38" s="74"/>
    </row>
    <row r="39" spans="1:20" s="78" customFormat="1" ht="12.75">
      <c r="A39" s="75"/>
      <c r="B39" s="83" t="s">
        <v>17</v>
      </c>
      <c r="C39" s="76" t="s">
        <v>74</v>
      </c>
      <c r="D39" s="76"/>
      <c r="E39" s="76"/>
      <c r="F39" s="61">
        <v>135592563</v>
      </c>
      <c r="G39" s="142"/>
      <c r="H39" s="61">
        <v>-135592563</v>
      </c>
      <c r="I39" s="141"/>
      <c r="J39" s="73">
        <v>0</v>
      </c>
      <c r="K39" s="79"/>
      <c r="L39" s="94"/>
      <c r="M39" s="74"/>
      <c r="N39" s="121" t="s">
        <v>75</v>
      </c>
      <c r="Q39" s="74"/>
      <c r="R39" s="74"/>
    </row>
    <row r="40" spans="1:20" s="78" customFormat="1" ht="12.75">
      <c r="A40" s="75"/>
      <c r="B40" s="83" t="s">
        <v>20</v>
      </c>
      <c r="C40" s="76" t="s">
        <v>52</v>
      </c>
      <c r="D40" s="76"/>
      <c r="E40" s="76"/>
      <c r="F40" s="90">
        <v>-1464407437</v>
      </c>
      <c r="G40" s="141"/>
      <c r="H40" s="90">
        <v>1464407437</v>
      </c>
      <c r="I40" s="141"/>
      <c r="J40" s="90">
        <v>0</v>
      </c>
      <c r="K40" s="79"/>
      <c r="L40" s="94"/>
      <c r="M40" s="74"/>
      <c r="N40" s="121"/>
      <c r="Q40" s="74"/>
      <c r="R40" s="74"/>
    </row>
    <row r="41" spans="1:20" s="78" customFormat="1" ht="12.75">
      <c r="A41" s="92" t="s">
        <v>76</v>
      </c>
      <c r="B41" s="95" t="s">
        <v>77</v>
      </c>
      <c r="C41" s="95"/>
      <c r="D41" s="95"/>
      <c r="E41" s="95"/>
      <c r="F41" s="71"/>
      <c r="G41" s="93"/>
      <c r="H41" s="71"/>
      <c r="I41" s="93"/>
      <c r="J41" s="73"/>
      <c r="K41" s="96"/>
      <c r="M41" s="74"/>
      <c r="N41" s="121"/>
      <c r="Q41" s="74"/>
      <c r="R41" s="74"/>
    </row>
    <row r="42" spans="1:20" s="78" customFormat="1" ht="12.75">
      <c r="A42" s="75"/>
      <c r="B42" s="83" t="s">
        <v>78</v>
      </c>
      <c r="C42" s="76" t="s">
        <v>79</v>
      </c>
      <c r="D42" s="76"/>
      <c r="E42" s="76"/>
      <c r="F42" s="71"/>
      <c r="G42" s="73"/>
      <c r="H42" s="71"/>
      <c r="I42" s="97"/>
      <c r="J42" s="73"/>
      <c r="K42" s="98"/>
      <c r="M42" s="74"/>
      <c r="N42" s="121"/>
      <c r="Q42" s="74"/>
      <c r="R42" s="74"/>
    </row>
    <row r="43" spans="1:20" s="78" customFormat="1" ht="12.75">
      <c r="A43" s="75"/>
      <c r="B43" s="76"/>
      <c r="C43" s="83" t="s">
        <v>28</v>
      </c>
      <c r="D43" s="76" t="s">
        <v>80</v>
      </c>
      <c r="F43" s="73">
        <v>53665888798.129997</v>
      </c>
      <c r="G43" s="73"/>
      <c r="H43" s="73">
        <v>0</v>
      </c>
      <c r="I43" s="97"/>
      <c r="J43" s="73">
        <v>53665888798.129997</v>
      </c>
      <c r="K43" s="79"/>
      <c r="M43" s="74"/>
      <c r="N43" s="121" t="s">
        <v>81</v>
      </c>
      <c r="Q43" s="74"/>
      <c r="R43" s="74"/>
    </row>
    <row r="44" spans="1:20" s="78" customFormat="1" ht="12.75">
      <c r="A44" s="75"/>
      <c r="B44" s="76"/>
      <c r="C44" s="83" t="s">
        <v>31</v>
      </c>
      <c r="D44" s="76" t="s">
        <v>82</v>
      </c>
      <c r="F44" s="73">
        <v>0</v>
      </c>
      <c r="G44" s="73"/>
      <c r="H44" s="73">
        <v>0</v>
      </c>
      <c r="I44" s="97"/>
      <c r="J44" s="73">
        <v>0</v>
      </c>
      <c r="K44" s="79"/>
      <c r="M44" s="74"/>
      <c r="N44" s="121" t="s">
        <v>83</v>
      </c>
      <c r="Q44" s="74"/>
      <c r="R44" s="74"/>
    </row>
    <row r="45" spans="1:20" s="78" customFormat="1" ht="12.75">
      <c r="A45" s="75"/>
      <c r="B45" s="76"/>
      <c r="C45" s="83" t="s">
        <v>34</v>
      </c>
      <c r="D45" s="76" t="s">
        <v>84</v>
      </c>
      <c r="F45" s="73">
        <v>0</v>
      </c>
      <c r="G45" s="73"/>
      <c r="H45" s="73">
        <v>0</v>
      </c>
      <c r="I45" s="97"/>
      <c r="J45" s="73">
        <v>0</v>
      </c>
      <c r="K45" s="79"/>
      <c r="M45" s="74"/>
      <c r="N45" s="121" t="s">
        <v>85</v>
      </c>
      <c r="Q45" s="74"/>
      <c r="R45" s="74"/>
    </row>
    <row r="46" spans="1:20" s="78" customFormat="1" ht="12.75">
      <c r="A46" s="75"/>
      <c r="B46" s="76"/>
      <c r="C46" s="83" t="s">
        <v>37</v>
      </c>
      <c r="D46" s="76" t="s">
        <v>86</v>
      </c>
      <c r="F46" s="73">
        <v>2768876.23</v>
      </c>
      <c r="G46" s="73"/>
      <c r="H46" s="73">
        <v>0</v>
      </c>
      <c r="I46" s="97"/>
      <c r="J46" s="73">
        <v>2768876.23</v>
      </c>
      <c r="K46" s="79"/>
      <c r="M46" s="74"/>
      <c r="N46" s="121" t="s">
        <v>87</v>
      </c>
      <c r="Q46" s="74"/>
      <c r="R46" s="74"/>
    </row>
    <row r="47" spans="1:20" s="78" customFormat="1" ht="12.75">
      <c r="A47" s="75"/>
      <c r="B47" s="76"/>
      <c r="C47" s="77" t="s">
        <v>40</v>
      </c>
      <c r="D47" s="76" t="s">
        <v>52</v>
      </c>
      <c r="F47" s="73">
        <v>53668657674.360001</v>
      </c>
      <c r="G47" s="73"/>
      <c r="H47" s="73">
        <v>0</v>
      </c>
      <c r="I47" s="97"/>
      <c r="J47" s="73">
        <v>53668657674.360001</v>
      </c>
      <c r="K47" s="79"/>
      <c r="M47" s="74"/>
      <c r="N47" s="121" t="s">
        <v>88</v>
      </c>
      <c r="Q47" s="74"/>
      <c r="R47" s="74"/>
    </row>
    <row r="48" spans="1:20" s="78" customFormat="1" ht="12.75">
      <c r="A48" s="75"/>
      <c r="B48" s="83" t="s">
        <v>17</v>
      </c>
      <c r="C48" s="76" t="s">
        <v>89</v>
      </c>
      <c r="D48" s="76"/>
      <c r="E48" s="76"/>
      <c r="F48" s="73">
        <v>806089833.98000002</v>
      </c>
      <c r="G48" s="73"/>
      <c r="H48" s="73">
        <v>0</v>
      </c>
      <c r="I48" s="97"/>
      <c r="J48" s="73">
        <v>806089833.98000002</v>
      </c>
      <c r="K48" s="79"/>
      <c r="M48" s="74"/>
      <c r="N48" s="121" t="s">
        <v>90</v>
      </c>
      <c r="Q48" s="74"/>
      <c r="R48" s="74"/>
    </row>
    <row r="49" spans="1:18" s="78" customFormat="1" ht="12.75">
      <c r="A49" s="75"/>
      <c r="B49" s="83" t="s">
        <v>20</v>
      </c>
      <c r="C49" s="76" t="s">
        <v>91</v>
      </c>
      <c r="D49" s="76"/>
      <c r="E49" s="76"/>
      <c r="F49" s="73">
        <v>0</v>
      </c>
      <c r="G49" s="73"/>
      <c r="H49" s="73">
        <v>13685737905.02</v>
      </c>
      <c r="I49" s="140"/>
      <c r="J49" s="73">
        <v>13685737905.02</v>
      </c>
      <c r="K49" s="79"/>
      <c r="M49" s="74"/>
      <c r="N49" s="121" t="s">
        <v>92</v>
      </c>
      <c r="Q49" s="74"/>
      <c r="R49" s="74"/>
    </row>
    <row r="50" spans="1:18" s="78" customFormat="1" ht="12.75">
      <c r="A50" s="75"/>
      <c r="B50" s="83" t="s">
        <v>23</v>
      </c>
      <c r="C50" s="76" t="s">
        <v>93</v>
      </c>
      <c r="D50" s="76"/>
      <c r="E50" s="76"/>
      <c r="F50" s="73"/>
      <c r="G50" s="73"/>
      <c r="H50" s="73"/>
      <c r="I50" s="97"/>
      <c r="J50" s="73"/>
      <c r="K50" s="79"/>
      <c r="M50" s="74"/>
      <c r="N50" s="121"/>
      <c r="Q50" s="74"/>
      <c r="R50" s="74"/>
    </row>
    <row r="51" spans="1:18" s="78" customFormat="1" ht="12.75">
      <c r="A51" s="75"/>
      <c r="B51" s="76"/>
      <c r="C51" s="77" t="s">
        <v>28</v>
      </c>
      <c r="D51" s="76" t="s">
        <v>94</v>
      </c>
      <c r="F51" s="73">
        <v>0</v>
      </c>
      <c r="G51" s="73"/>
      <c r="H51" s="73"/>
      <c r="I51" s="97"/>
      <c r="J51" s="73">
        <v>0</v>
      </c>
      <c r="K51" s="79"/>
      <c r="M51" s="74"/>
      <c r="N51" s="121" t="s">
        <v>95</v>
      </c>
      <c r="Q51" s="74"/>
      <c r="R51" s="74"/>
    </row>
    <row r="52" spans="1:18" s="78" customFormat="1" ht="12.75">
      <c r="A52" s="75"/>
      <c r="B52" s="76"/>
      <c r="C52" s="83" t="s">
        <v>31</v>
      </c>
      <c r="D52" s="76" t="s">
        <v>96</v>
      </c>
      <c r="F52" s="73">
        <v>181301534.49000001</v>
      </c>
      <c r="G52" s="73"/>
      <c r="H52" s="73">
        <v>0</v>
      </c>
      <c r="I52" s="97"/>
      <c r="J52" s="73">
        <v>181301534.49000001</v>
      </c>
      <c r="K52" s="79"/>
      <c r="M52" s="74"/>
      <c r="N52" s="121" t="s">
        <v>97</v>
      </c>
      <c r="Q52" s="74"/>
      <c r="R52" s="74"/>
    </row>
    <row r="53" spans="1:18" s="78" customFormat="1" ht="12.75">
      <c r="A53" s="75"/>
      <c r="B53" s="76"/>
      <c r="C53" s="83" t="s">
        <v>34</v>
      </c>
      <c r="D53" s="76" t="s">
        <v>98</v>
      </c>
      <c r="F53" s="73">
        <v>868549545.41999996</v>
      </c>
      <c r="G53" s="73"/>
      <c r="H53" s="73">
        <v>0</v>
      </c>
      <c r="I53" s="97"/>
      <c r="J53" s="73">
        <v>868549545.41999996</v>
      </c>
      <c r="K53" s="79"/>
      <c r="M53" s="74"/>
      <c r="N53" s="121" t="s">
        <v>99</v>
      </c>
      <c r="Q53" s="74"/>
      <c r="R53" s="74"/>
    </row>
    <row r="54" spans="1:18" s="78" customFormat="1" ht="12.75">
      <c r="A54" s="75"/>
      <c r="B54" s="76"/>
      <c r="C54" s="83"/>
      <c r="D54" s="76"/>
      <c r="E54" s="78" t="s">
        <v>100</v>
      </c>
      <c r="F54" s="73">
        <v>0</v>
      </c>
      <c r="G54" s="73"/>
      <c r="H54" s="73"/>
      <c r="I54" s="97"/>
      <c r="J54" s="73"/>
      <c r="K54" s="79"/>
      <c r="M54" s="74"/>
      <c r="N54" s="121"/>
      <c r="Q54" s="74"/>
      <c r="R54" s="74"/>
    </row>
    <row r="55" spans="1:18" s="78" customFormat="1" ht="12.75">
      <c r="A55" s="75"/>
      <c r="B55" s="76"/>
      <c r="C55" s="83" t="s">
        <v>37</v>
      </c>
      <c r="D55" s="76" t="s">
        <v>101</v>
      </c>
      <c r="F55" s="73">
        <v>0</v>
      </c>
      <c r="G55" s="73"/>
      <c r="H55" s="73">
        <v>0</v>
      </c>
      <c r="I55" s="97"/>
      <c r="J55" s="73">
        <v>0</v>
      </c>
      <c r="K55" s="79"/>
      <c r="M55" s="74"/>
      <c r="N55" s="121" t="s">
        <v>102</v>
      </c>
      <c r="Q55" s="74"/>
      <c r="R55" s="74"/>
    </row>
    <row r="56" spans="1:18" s="78" customFormat="1" ht="12.75">
      <c r="A56" s="75"/>
      <c r="B56" s="76"/>
      <c r="C56" s="77" t="s">
        <v>40</v>
      </c>
      <c r="D56" s="76" t="s">
        <v>52</v>
      </c>
      <c r="F56" s="73">
        <v>1049851079.91</v>
      </c>
      <c r="G56" s="73"/>
      <c r="H56" s="73">
        <v>0</v>
      </c>
      <c r="I56" s="97"/>
      <c r="J56" s="73">
        <v>1049851079.91</v>
      </c>
      <c r="K56" s="79"/>
      <c r="M56" s="74"/>
      <c r="N56" s="121" t="s">
        <v>103</v>
      </c>
      <c r="Q56" s="74"/>
      <c r="R56" s="74"/>
    </row>
    <row r="57" spans="1:18" s="78" customFormat="1" ht="12.75">
      <c r="A57" s="75"/>
      <c r="B57" s="83" t="s">
        <v>59</v>
      </c>
      <c r="C57" s="76" t="s">
        <v>104</v>
      </c>
      <c r="D57" s="76"/>
      <c r="E57" s="76"/>
      <c r="F57" s="73">
        <v>0</v>
      </c>
      <c r="G57" s="73"/>
      <c r="H57" s="73">
        <v>0</v>
      </c>
      <c r="I57" s="97"/>
      <c r="J57" s="73">
        <v>0</v>
      </c>
      <c r="K57" s="79"/>
      <c r="M57" s="74"/>
      <c r="N57" s="121" t="s">
        <v>105</v>
      </c>
      <c r="Q57" s="74"/>
      <c r="R57" s="74"/>
    </row>
    <row r="58" spans="1:18" s="78" customFormat="1" ht="12.75">
      <c r="A58" s="75"/>
      <c r="B58" s="83" t="s">
        <v>68</v>
      </c>
      <c r="C58" s="76" t="s">
        <v>106</v>
      </c>
      <c r="D58" s="76"/>
      <c r="E58" s="76"/>
      <c r="F58" s="73">
        <v>1354033930.5899999</v>
      </c>
      <c r="G58" s="73"/>
      <c r="H58" s="73">
        <v>0</v>
      </c>
      <c r="I58" s="97"/>
      <c r="J58" s="73">
        <v>1354033930.5899999</v>
      </c>
      <c r="K58" s="79"/>
      <c r="M58" s="74"/>
      <c r="N58" s="121" t="s">
        <v>107</v>
      </c>
      <c r="Q58" s="74"/>
      <c r="R58" s="74"/>
    </row>
    <row r="59" spans="1:18" s="78" customFormat="1" ht="12.75">
      <c r="A59" s="75"/>
      <c r="B59" s="83" t="s">
        <v>108</v>
      </c>
      <c r="C59" s="76" t="s">
        <v>109</v>
      </c>
      <c r="D59" s="76"/>
      <c r="E59" s="76"/>
      <c r="F59" s="61">
        <v>0</v>
      </c>
      <c r="G59" s="142"/>
      <c r="H59" s="61">
        <v>0</v>
      </c>
      <c r="I59" s="97"/>
      <c r="J59" s="73">
        <v>0</v>
      </c>
      <c r="K59" s="79"/>
      <c r="M59" s="74"/>
      <c r="N59" s="121" t="s">
        <v>110</v>
      </c>
      <c r="Q59" s="74"/>
      <c r="R59" s="74"/>
    </row>
    <row r="60" spans="1:18" s="78" customFormat="1" ht="12.75">
      <c r="A60" s="75"/>
      <c r="B60" s="83" t="s">
        <v>111</v>
      </c>
      <c r="C60" s="76" t="s">
        <v>112</v>
      </c>
      <c r="D60" s="76"/>
      <c r="E60" s="76"/>
      <c r="F60" s="90">
        <v>56878632518.840004</v>
      </c>
      <c r="G60" s="141"/>
      <c r="H60" s="90">
        <v>13685737905.02</v>
      </c>
      <c r="I60" s="141"/>
      <c r="J60" s="90">
        <v>70564370423.860001</v>
      </c>
      <c r="K60" s="99"/>
      <c r="M60" s="74"/>
      <c r="N60" s="123" t="s">
        <v>113</v>
      </c>
      <c r="O60" s="74"/>
      <c r="P60" s="88"/>
      <c r="Q60" s="74"/>
      <c r="R60" s="74"/>
    </row>
    <row r="61" spans="1:18" s="78" customFormat="1" ht="12.75">
      <c r="A61" s="100" t="s">
        <v>114</v>
      </c>
      <c r="B61" s="101" t="s">
        <v>115</v>
      </c>
      <c r="C61" s="102"/>
      <c r="D61" s="102"/>
      <c r="E61" s="102"/>
      <c r="F61" s="148"/>
      <c r="G61" s="143"/>
      <c r="H61" s="148"/>
      <c r="I61" s="143"/>
      <c r="J61" s="103"/>
      <c r="K61" s="79"/>
      <c r="M61" s="74"/>
      <c r="N61" s="121"/>
      <c r="O61" s="74"/>
      <c r="Q61" s="74"/>
      <c r="R61" s="74"/>
    </row>
    <row r="62" spans="1:18" s="78" customFormat="1" ht="12.75">
      <c r="A62" s="75"/>
      <c r="B62" s="104" t="s">
        <v>78</v>
      </c>
      <c r="C62" s="76" t="s">
        <v>106</v>
      </c>
      <c r="D62" s="76"/>
      <c r="E62" s="76"/>
      <c r="F62" s="149">
        <v>1373479464.03</v>
      </c>
      <c r="G62" s="144"/>
      <c r="H62" s="149">
        <v>0</v>
      </c>
      <c r="I62" s="144"/>
      <c r="J62" s="105">
        <v>1373479464.03</v>
      </c>
      <c r="K62" s="79"/>
      <c r="M62" s="74"/>
      <c r="N62" s="121" t="s">
        <v>116</v>
      </c>
      <c r="O62" s="74"/>
      <c r="P62" s="88"/>
      <c r="Q62" s="74"/>
      <c r="R62" s="74"/>
    </row>
    <row r="63" spans="1:18" s="78" customFormat="1" ht="12.75">
      <c r="A63" s="92" t="s">
        <v>117</v>
      </c>
      <c r="B63" s="95" t="s">
        <v>118</v>
      </c>
      <c r="C63" s="95"/>
      <c r="D63" s="95"/>
      <c r="E63" s="95"/>
      <c r="F63" s="71"/>
      <c r="G63" s="93"/>
      <c r="H63" s="71"/>
      <c r="I63" s="93"/>
      <c r="J63" s="106"/>
      <c r="K63" s="96"/>
      <c r="M63" s="74"/>
      <c r="N63" s="121"/>
      <c r="O63" s="74"/>
      <c r="P63" s="88"/>
      <c r="Q63" s="74"/>
      <c r="R63" s="74"/>
    </row>
    <row r="64" spans="1:18" s="78" customFormat="1" ht="12.75">
      <c r="A64" s="75"/>
      <c r="B64" s="83" t="s">
        <v>13</v>
      </c>
      <c r="C64" s="76" t="s">
        <v>119</v>
      </c>
      <c r="D64" s="76"/>
      <c r="E64" s="76"/>
      <c r="F64" s="71"/>
      <c r="G64" s="73"/>
      <c r="H64" s="71"/>
      <c r="I64" s="97"/>
      <c r="J64" s="73"/>
      <c r="K64" s="98"/>
      <c r="M64" s="74"/>
      <c r="N64" s="121"/>
      <c r="O64" s="74"/>
      <c r="Q64" s="74"/>
      <c r="R64" s="74"/>
    </row>
    <row r="65" spans="1:18" s="78" customFormat="1" ht="12.75">
      <c r="A65" s="75"/>
      <c r="B65" s="76"/>
      <c r="C65" s="76" t="s">
        <v>120</v>
      </c>
      <c r="D65" s="76"/>
      <c r="E65" s="76"/>
      <c r="F65" s="61">
        <v>71074915726.589966</v>
      </c>
      <c r="G65" s="138"/>
      <c r="H65" s="61">
        <v>25474282806.299999</v>
      </c>
      <c r="I65" s="140"/>
      <c r="J65" s="73">
        <v>96549198532.889969</v>
      </c>
      <c r="K65" s="79"/>
      <c r="M65" s="74"/>
      <c r="N65" s="121" t="s">
        <v>121</v>
      </c>
      <c r="O65" s="74"/>
      <c r="Q65" s="74"/>
      <c r="R65" s="74"/>
    </row>
    <row r="66" spans="1:18" s="78" customFormat="1" ht="12.75">
      <c r="A66" s="75"/>
      <c r="B66" s="83" t="s">
        <v>17</v>
      </c>
      <c r="C66" s="76" t="s">
        <v>122</v>
      </c>
      <c r="D66" s="76"/>
      <c r="E66" s="76"/>
      <c r="F66" s="61"/>
      <c r="G66" s="61"/>
      <c r="H66" s="61"/>
      <c r="I66" s="97"/>
      <c r="J66" s="73"/>
      <c r="K66" s="98"/>
      <c r="M66" s="74"/>
      <c r="N66" s="121"/>
      <c r="O66" s="74"/>
      <c r="Q66" s="74"/>
      <c r="R66" s="74"/>
    </row>
    <row r="67" spans="1:18" s="78" customFormat="1" ht="12.75">
      <c r="A67" s="75"/>
      <c r="B67" s="76"/>
      <c r="C67" s="83" t="s">
        <v>28</v>
      </c>
      <c r="D67" s="76" t="s">
        <v>18</v>
      </c>
      <c r="F67" s="73">
        <v>769928860.00000012</v>
      </c>
      <c r="G67" s="73"/>
      <c r="H67" s="73">
        <v>75511243.790000007</v>
      </c>
      <c r="I67" s="140"/>
      <c r="J67" s="73">
        <v>845440103.79000008</v>
      </c>
      <c r="K67" s="79"/>
      <c r="M67" s="74"/>
      <c r="N67" s="121" t="s">
        <v>123</v>
      </c>
      <c r="Q67" s="74"/>
      <c r="R67" s="74"/>
    </row>
    <row r="68" spans="1:18" s="78" customFormat="1" ht="12.75">
      <c r="A68" s="75"/>
      <c r="B68" s="76"/>
      <c r="C68" s="83" t="s">
        <v>31</v>
      </c>
      <c r="D68" s="76" t="s">
        <v>21</v>
      </c>
      <c r="F68" s="73"/>
      <c r="G68" s="73"/>
      <c r="H68" s="73"/>
      <c r="I68" s="97"/>
      <c r="J68" s="73"/>
      <c r="K68" s="98"/>
      <c r="M68" s="74"/>
      <c r="N68" s="121"/>
      <c r="R68" s="74"/>
    </row>
    <row r="69" spans="1:18" s="78" customFormat="1" ht="12.75">
      <c r="A69" s="75"/>
      <c r="B69" s="76"/>
      <c r="C69" s="83"/>
      <c r="D69" s="83" t="s">
        <v>124</v>
      </c>
      <c r="E69" s="76" t="s">
        <v>80</v>
      </c>
      <c r="F69" s="73">
        <v>2306876025.71</v>
      </c>
      <c r="G69" s="73"/>
      <c r="H69" s="73">
        <v>0</v>
      </c>
      <c r="I69" s="97"/>
      <c r="J69" s="73">
        <v>2306876025.71</v>
      </c>
      <c r="K69" s="79"/>
      <c r="L69" s="86"/>
      <c r="M69" s="74"/>
      <c r="N69" s="121" t="s">
        <v>125</v>
      </c>
      <c r="Q69" s="74"/>
      <c r="R69" s="74"/>
    </row>
    <row r="70" spans="1:18" s="78" customFormat="1" ht="12.75">
      <c r="A70" s="75"/>
      <c r="B70" s="76"/>
      <c r="C70" s="83"/>
      <c r="D70" s="83" t="s">
        <v>126</v>
      </c>
      <c r="E70" s="76" t="s">
        <v>82</v>
      </c>
      <c r="F70" s="73">
        <v>4278779.63</v>
      </c>
      <c r="G70" s="73"/>
      <c r="H70" s="73">
        <v>0</v>
      </c>
      <c r="I70" s="97"/>
      <c r="J70" s="73">
        <v>4278779.63</v>
      </c>
      <c r="K70" s="79"/>
      <c r="M70" s="74"/>
      <c r="N70" s="121" t="s">
        <v>127</v>
      </c>
      <c r="Q70" s="74"/>
      <c r="R70" s="74"/>
    </row>
    <row r="71" spans="1:18" s="78" customFormat="1" ht="12.75">
      <c r="A71" s="75"/>
      <c r="B71" s="76"/>
      <c r="C71" s="83"/>
      <c r="D71" s="83" t="s">
        <v>128</v>
      </c>
      <c r="E71" s="76" t="s">
        <v>129</v>
      </c>
      <c r="F71" s="73">
        <v>10564749.629999999</v>
      </c>
      <c r="G71" s="73"/>
      <c r="H71" s="73">
        <v>0</v>
      </c>
      <c r="I71" s="97"/>
      <c r="J71" s="73">
        <v>10564749.629999999</v>
      </c>
      <c r="K71" s="79"/>
      <c r="M71" s="74"/>
      <c r="N71" s="121" t="s">
        <v>130</v>
      </c>
      <c r="Q71" s="74"/>
      <c r="R71" s="74"/>
    </row>
    <row r="72" spans="1:18" s="78" customFormat="1" ht="12.75">
      <c r="A72" s="75"/>
      <c r="B72" s="76"/>
      <c r="C72" s="83"/>
      <c r="D72" s="83" t="s">
        <v>131</v>
      </c>
      <c r="E72" s="76" t="s">
        <v>84</v>
      </c>
      <c r="F72" s="73">
        <v>4000</v>
      </c>
      <c r="G72" s="73"/>
      <c r="H72" s="73">
        <v>0</v>
      </c>
      <c r="I72" s="97"/>
      <c r="J72" s="73">
        <v>4000</v>
      </c>
      <c r="K72" s="79"/>
      <c r="M72" s="74"/>
      <c r="N72" s="121" t="s">
        <v>132</v>
      </c>
      <c r="Q72" s="74"/>
      <c r="R72" s="74"/>
    </row>
    <row r="73" spans="1:18" s="78" customFormat="1" ht="12.75">
      <c r="A73" s="75"/>
      <c r="B73" s="76"/>
      <c r="C73" s="83"/>
      <c r="D73" s="83" t="s">
        <v>133</v>
      </c>
      <c r="E73" s="76" t="s">
        <v>89</v>
      </c>
      <c r="F73" s="73">
        <v>343114352.90000004</v>
      </c>
      <c r="G73" s="73"/>
      <c r="H73" s="73">
        <v>0</v>
      </c>
      <c r="I73" s="97"/>
      <c r="J73" s="73">
        <v>343114352.90000004</v>
      </c>
      <c r="K73" s="79"/>
      <c r="M73" s="74"/>
      <c r="N73" s="121" t="s">
        <v>134</v>
      </c>
      <c r="Q73" s="74"/>
      <c r="R73" s="74"/>
    </row>
    <row r="74" spans="1:18" s="78" customFormat="1" ht="12.75">
      <c r="A74" s="75"/>
      <c r="B74" s="76"/>
      <c r="C74" s="83"/>
      <c r="D74" s="83" t="s">
        <v>135</v>
      </c>
      <c r="E74" s="76" t="s">
        <v>91</v>
      </c>
      <c r="F74" s="73">
        <v>0</v>
      </c>
      <c r="G74" s="73"/>
      <c r="H74" s="73">
        <v>778086302.25</v>
      </c>
      <c r="I74" s="140"/>
      <c r="J74" s="73">
        <v>778086302.25</v>
      </c>
      <c r="K74" s="79"/>
      <c r="M74" s="74"/>
      <c r="N74" s="121" t="s">
        <v>136</v>
      </c>
      <c r="Q74" s="74"/>
      <c r="R74" s="74"/>
    </row>
    <row r="75" spans="1:18" s="78" customFormat="1" ht="12.75">
      <c r="A75" s="75"/>
      <c r="B75" s="76"/>
      <c r="C75" s="83"/>
      <c r="D75" s="83" t="s">
        <v>137</v>
      </c>
      <c r="E75" s="76" t="s">
        <v>93</v>
      </c>
      <c r="F75" s="73">
        <v>106067261.41000003</v>
      </c>
      <c r="G75" s="73"/>
      <c r="H75" s="73">
        <v>0</v>
      </c>
      <c r="I75" s="97"/>
      <c r="J75" s="73">
        <v>106067261.41000003</v>
      </c>
      <c r="K75" s="79"/>
      <c r="M75" s="74"/>
      <c r="N75" s="121" t="s">
        <v>138</v>
      </c>
      <c r="Q75" s="74"/>
      <c r="R75" s="74"/>
    </row>
    <row r="76" spans="1:18" s="78" customFormat="1" ht="12.75">
      <c r="A76" s="75"/>
      <c r="B76" s="76"/>
      <c r="C76" s="83"/>
      <c r="D76" s="83" t="s">
        <v>139</v>
      </c>
      <c r="E76" s="76" t="s">
        <v>104</v>
      </c>
      <c r="F76" s="73">
        <v>0</v>
      </c>
      <c r="G76" s="73"/>
      <c r="H76" s="73"/>
      <c r="I76" s="97"/>
      <c r="J76" s="73">
        <v>0</v>
      </c>
      <c r="K76" s="79"/>
      <c r="M76" s="74"/>
      <c r="N76" s="121" t="s">
        <v>140</v>
      </c>
      <c r="Q76" s="74"/>
      <c r="R76" s="74"/>
    </row>
    <row r="77" spans="1:18" s="78" customFormat="1" ht="12.75">
      <c r="A77" s="75"/>
      <c r="B77" s="76"/>
      <c r="C77" s="83"/>
      <c r="D77" s="83" t="s">
        <v>141</v>
      </c>
      <c r="E77" s="76" t="s">
        <v>142</v>
      </c>
      <c r="F77" s="73">
        <v>16033569</v>
      </c>
      <c r="G77" s="73"/>
      <c r="H77" s="73">
        <v>0</v>
      </c>
      <c r="I77" s="97"/>
      <c r="J77" s="73">
        <v>16033569</v>
      </c>
      <c r="K77" s="79"/>
      <c r="M77" s="74"/>
      <c r="N77" s="121" t="s">
        <v>107</v>
      </c>
      <c r="Q77" s="74"/>
      <c r="R77" s="74"/>
    </row>
    <row r="78" spans="1:18" s="78" customFormat="1" ht="12.75">
      <c r="A78" s="75"/>
      <c r="B78" s="76"/>
      <c r="C78" s="83"/>
      <c r="D78" s="83" t="s">
        <v>143</v>
      </c>
      <c r="E78" s="76" t="s">
        <v>109</v>
      </c>
      <c r="F78" s="73">
        <v>0</v>
      </c>
      <c r="G78" s="73"/>
      <c r="H78" s="73">
        <v>0</v>
      </c>
      <c r="I78" s="97"/>
      <c r="J78" s="73">
        <v>0</v>
      </c>
      <c r="K78" s="79"/>
      <c r="M78" s="74"/>
      <c r="N78" s="121" t="s">
        <v>110</v>
      </c>
      <c r="Q78" s="74"/>
      <c r="R78" s="74"/>
    </row>
    <row r="79" spans="1:18" s="78" customFormat="1" ht="12.75">
      <c r="A79" s="75"/>
      <c r="B79" s="76"/>
      <c r="C79" s="83"/>
      <c r="D79" s="83" t="s">
        <v>144</v>
      </c>
      <c r="E79" s="76" t="s">
        <v>52</v>
      </c>
      <c r="F79" s="73">
        <v>2786938738.2800002</v>
      </c>
      <c r="G79" s="73"/>
      <c r="H79" s="73">
        <v>778086302.25</v>
      </c>
      <c r="I79" s="140"/>
      <c r="J79" s="73">
        <v>3565025040.5300002</v>
      </c>
      <c r="K79" s="79"/>
      <c r="L79" s="86"/>
      <c r="M79" s="74"/>
      <c r="N79" s="121"/>
      <c r="Q79" s="74"/>
      <c r="R79" s="74"/>
    </row>
    <row r="80" spans="1:18" s="78" customFormat="1" ht="12.75">
      <c r="A80" s="75"/>
      <c r="B80" s="76"/>
      <c r="C80" s="77" t="s">
        <v>34</v>
      </c>
      <c r="D80" s="107" t="s">
        <v>145</v>
      </c>
      <c r="E80" s="76"/>
      <c r="F80" s="61">
        <v>3556867598.2800002</v>
      </c>
      <c r="G80" s="142"/>
      <c r="H80" s="61">
        <v>853597546.03999996</v>
      </c>
      <c r="I80" s="140"/>
      <c r="J80" s="73">
        <v>4410465144.3199997</v>
      </c>
      <c r="K80" s="79"/>
      <c r="L80" s="86"/>
      <c r="M80" s="74"/>
      <c r="N80" s="121"/>
      <c r="Q80" s="74"/>
      <c r="R80" s="74"/>
    </row>
    <row r="81" spans="1:18" s="78" customFormat="1" ht="12.75">
      <c r="A81" s="108"/>
      <c r="B81" s="109" t="s">
        <v>20</v>
      </c>
      <c r="C81" s="110" t="s">
        <v>146</v>
      </c>
      <c r="D81" s="110"/>
      <c r="E81" s="110"/>
      <c r="F81" s="90">
        <v>74631783324.869965</v>
      </c>
      <c r="G81" s="141"/>
      <c r="H81" s="90">
        <v>26327880352.34</v>
      </c>
      <c r="I81" s="140"/>
      <c r="J81" s="73">
        <v>100959663677.20996</v>
      </c>
      <c r="K81" s="79"/>
      <c r="L81" s="111"/>
      <c r="M81" s="74"/>
      <c r="N81" s="121" t="s">
        <v>147</v>
      </c>
      <c r="Q81" s="74"/>
      <c r="R81" s="74"/>
    </row>
    <row r="82" spans="1:18" s="130" customFormat="1" ht="12">
      <c r="A82" s="124" t="s">
        <v>148</v>
      </c>
      <c r="B82" s="125"/>
      <c r="C82" s="125"/>
      <c r="D82" s="125"/>
      <c r="E82" s="125"/>
      <c r="F82" s="126"/>
      <c r="G82" s="127"/>
      <c r="H82" s="126"/>
      <c r="I82" s="127"/>
      <c r="J82" s="128"/>
      <c r="K82" s="129"/>
      <c r="M82" s="131"/>
      <c r="N82" s="132"/>
      <c r="Q82" s="131"/>
      <c r="R82" s="131"/>
    </row>
    <row r="83" spans="1:18" s="130" customFormat="1" ht="12">
      <c r="A83" s="133" t="s">
        <v>149</v>
      </c>
      <c r="B83" s="134"/>
      <c r="C83" s="134"/>
      <c r="D83" s="134"/>
      <c r="E83" s="134"/>
      <c r="F83" s="135"/>
      <c r="G83" s="135"/>
      <c r="H83" s="135"/>
      <c r="I83" s="135"/>
      <c r="J83" s="136"/>
      <c r="K83" s="137"/>
      <c r="M83" s="131"/>
      <c r="N83" s="132"/>
      <c r="Q83" s="131"/>
      <c r="R83" s="131"/>
    </row>
    <row r="84" spans="1:18" s="130" customFormat="1" ht="12">
      <c r="A84" s="133" t="s">
        <v>150</v>
      </c>
      <c r="B84" s="134"/>
      <c r="C84" s="134"/>
      <c r="D84" s="134"/>
      <c r="E84" s="134"/>
      <c r="F84" s="135"/>
      <c r="G84" s="135"/>
      <c r="H84" s="135"/>
      <c r="I84" s="135"/>
      <c r="J84" s="136"/>
      <c r="K84" s="137"/>
      <c r="M84" s="131"/>
      <c r="N84" s="132"/>
      <c r="Q84" s="131"/>
      <c r="R84" s="131"/>
    </row>
    <row r="85" spans="1:18" s="32" customFormat="1" ht="2.25" customHeight="1">
      <c r="A85" s="112"/>
      <c r="B85" s="47"/>
      <c r="C85" s="47"/>
      <c r="D85" s="47"/>
      <c r="E85" s="47"/>
      <c r="F85" s="113"/>
      <c r="G85" s="113"/>
      <c r="H85" s="113"/>
      <c r="I85" s="113"/>
      <c r="J85" s="114"/>
      <c r="K85" s="115"/>
      <c r="M85" s="82"/>
      <c r="N85" s="122"/>
      <c r="Q85" s="82"/>
      <c r="R85" s="82"/>
    </row>
    <row r="86" spans="1:18" s="32" customFormat="1" ht="19.5" customHeight="1">
      <c r="A86" s="116"/>
      <c r="B86" s="116"/>
      <c r="C86" s="116"/>
      <c r="D86" s="116"/>
      <c r="E86" s="116"/>
      <c r="F86" s="117"/>
      <c r="G86" s="117"/>
      <c r="H86" s="117"/>
      <c r="I86" s="117"/>
      <c r="J86" s="117"/>
      <c r="N86" s="119"/>
      <c r="Q86" s="82"/>
      <c r="R86" s="82"/>
    </row>
    <row r="87" spans="1:18">
      <c r="A87" s="31"/>
      <c r="F87" s="29"/>
      <c r="G87" s="29"/>
      <c r="H87" s="29"/>
      <c r="I87" s="29"/>
      <c r="J87" s="29"/>
    </row>
    <row r="88" spans="1:18" ht="12.75">
      <c r="E88" s="28"/>
      <c r="F88" s="117"/>
    </row>
    <row r="89" spans="1:18">
      <c r="E89" s="28"/>
    </row>
    <row r="90" spans="1:18">
      <c r="E90" s="28"/>
    </row>
    <row r="91" spans="1:18">
      <c r="E91" s="28"/>
    </row>
    <row r="92" spans="1:18">
      <c r="E92" s="28"/>
    </row>
    <row r="93" spans="1:18">
      <c r="E93" s="28"/>
    </row>
    <row r="94" spans="1:18">
      <c r="E94" s="28"/>
    </row>
    <row r="95" spans="1:18">
      <c r="E95" s="28"/>
    </row>
    <row r="96" spans="1:18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</sheetData>
  <mergeCells count="4">
    <mergeCell ref="B37:E37"/>
    <mergeCell ref="A3:J3"/>
    <mergeCell ref="A1:J1"/>
    <mergeCell ref="A2:J2"/>
  </mergeCells>
  <phoneticPr fontId="0" type="noConversion"/>
  <printOptions horizontalCentered="1"/>
  <pageMargins left="0.05" right="0.05" top="0.25" bottom="0.25" header="0.05" footer="0.05"/>
  <pageSetup scale="70" orientation="portrait" horizontalDpi="300" verticalDpi="300" r:id="rId1"/>
  <headerFooter alignWithMargins="0"/>
  <ignoredErrors>
    <ignoredError sqref="C14:C19 C80 C21:C22 C31 C55:C56 C67:C68 C43:C45 C51:C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4"/>
  <sheetViews>
    <sheetView workbookViewId="0">
      <selection sqref="A1:XFD1048576"/>
    </sheetView>
  </sheetViews>
  <sheetFormatPr defaultColWidth="9.796875" defaultRowHeight="12.75"/>
  <cols>
    <col min="1" max="1" width="48.19921875" style="6" customWidth="1"/>
    <col min="2" max="2" width="9.796875" style="6"/>
    <col min="3" max="3" width="27.19921875" style="6" bestFit="1" customWidth="1"/>
    <col min="4" max="16384" width="9.796875" style="6"/>
  </cols>
  <sheetData>
    <row r="1" spans="1:6">
      <c r="A1" s="150" t="s">
        <v>151</v>
      </c>
      <c r="B1" s="150"/>
      <c r="C1" s="150"/>
      <c r="D1" s="78"/>
      <c r="E1" s="78"/>
      <c r="F1" s="78" t="s">
        <v>152</v>
      </c>
    </row>
    <row r="2" spans="1:6">
      <c r="A2" s="150" t="s">
        <v>153</v>
      </c>
      <c r="B2" s="150"/>
      <c r="C2" s="150"/>
      <c r="D2" s="78"/>
      <c r="E2" s="78"/>
      <c r="F2" s="78"/>
    </row>
    <row r="4" spans="1:6">
      <c r="A4" s="78" t="s">
        <v>154</v>
      </c>
      <c r="B4" s="78"/>
      <c r="C4" s="74">
        <f>+Statement!F11</f>
        <v>89648750629.23999</v>
      </c>
      <c r="D4" s="78"/>
      <c r="E4" s="78"/>
      <c r="F4" s="78"/>
    </row>
    <row r="5" spans="1:6">
      <c r="A5" s="78"/>
      <c r="B5" s="78"/>
      <c r="C5" s="74"/>
      <c r="D5" s="78"/>
      <c r="E5" s="78"/>
      <c r="F5" s="78"/>
    </row>
    <row r="6" spans="1:6">
      <c r="A6" s="78" t="s">
        <v>155</v>
      </c>
      <c r="B6" s="78"/>
      <c r="C6" s="74">
        <f>+Statement!F19+Statement!F29+Statement!F35</f>
        <v>42860147434.879997</v>
      </c>
      <c r="D6" s="78" t="s">
        <v>156</v>
      </c>
      <c r="E6" s="78"/>
      <c r="F6" s="78"/>
    </row>
    <row r="7" spans="1:6">
      <c r="A7" s="78" t="s">
        <v>45</v>
      </c>
      <c r="B7" s="78"/>
      <c r="C7" s="74">
        <f>-Statement!F24</f>
        <v>-907554247.43999982</v>
      </c>
      <c r="D7" s="78" t="s">
        <v>157</v>
      </c>
      <c r="E7" s="78"/>
      <c r="F7" s="78"/>
    </row>
    <row r="8" spans="1:6">
      <c r="A8" s="78" t="s">
        <v>158</v>
      </c>
      <c r="B8" s="78"/>
      <c r="C8" s="74" t="e">
        <f>-Statement!#REF!</f>
        <v>#REF!</v>
      </c>
      <c r="D8" s="78"/>
      <c r="E8" s="78"/>
      <c r="F8" s="78"/>
    </row>
    <row r="9" spans="1:6">
      <c r="A9" s="78" t="s">
        <v>159</v>
      </c>
      <c r="B9" s="78"/>
      <c r="C9" s="74" t="e">
        <f>SUM(C6:C8)</f>
        <v>#REF!</v>
      </c>
      <c r="D9" s="78"/>
      <c r="E9" s="78"/>
      <c r="F9" s="78"/>
    </row>
    <row r="10" spans="1:6">
      <c r="A10" s="78"/>
      <c r="B10" s="78"/>
      <c r="C10" s="74"/>
      <c r="D10" s="78"/>
      <c r="E10" s="78"/>
      <c r="F10" s="78"/>
    </row>
    <row r="11" spans="1:6">
      <c r="A11" s="78" t="s">
        <v>160</v>
      </c>
      <c r="B11" s="78"/>
      <c r="C11" s="74">
        <f>+Statement!F38</f>
        <v>-1600000000</v>
      </c>
      <c r="D11" s="78"/>
      <c r="E11" s="78"/>
      <c r="F11" s="78"/>
    </row>
    <row r="12" spans="1:6">
      <c r="A12" s="78" t="s">
        <v>161</v>
      </c>
      <c r="B12" s="78"/>
      <c r="C12" s="74">
        <f>+Statement!F39</f>
        <v>135592563</v>
      </c>
      <c r="D12" s="78"/>
      <c r="E12" s="78"/>
      <c r="F12" s="78"/>
    </row>
    <row r="13" spans="1:6">
      <c r="A13" s="78"/>
      <c r="B13" s="78"/>
      <c r="C13" s="74"/>
      <c r="D13" s="78"/>
      <c r="E13" s="78"/>
      <c r="F13" s="78"/>
    </row>
    <row r="14" spans="1:6">
      <c r="A14" s="78" t="s">
        <v>162</v>
      </c>
      <c r="B14" s="78"/>
      <c r="C14" s="74">
        <f>-Statement!F60</f>
        <v>-56878632518.840004</v>
      </c>
      <c r="D14" s="78"/>
      <c r="E14" s="78"/>
      <c r="F14" s="78"/>
    </row>
    <row r="15" spans="1:6" ht="13.5" customHeight="1">
      <c r="A15" s="78"/>
      <c r="B15" s="78"/>
      <c r="C15" s="74"/>
      <c r="D15" s="78"/>
      <c r="E15" s="78"/>
      <c r="F15" s="78"/>
    </row>
    <row r="16" spans="1:6">
      <c r="A16" s="78" t="s">
        <v>163</v>
      </c>
      <c r="B16" s="78"/>
      <c r="C16" s="74" t="e">
        <f>+C9+C14</f>
        <v>#REF!</v>
      </c>
      <c r="D16" s="78" t="s">
        <v>164</v>
      </c>
      <c r="E16" s="78"/>
      <c r="F16" s="78"/>
    </row>
    <row r="17" spans="1:3">
      <c r="A17" s="78"/>
      <c r="B17" s="78"/>
      <c r="C17" s="74"/>
    </row>
    <row r="18" spans="1:3">
      <c r="A18" s="78" t="s">
        <v>165</v>
      </c>
      <c r="B18" s="78"/>
      <c r="C18" s="74" t="e">
        <f>+C4+C9+C11+C12+C14</f>
        <v>#REF!</v>
      </c>
    </row>
    <row r="19" spans="1:3">
      <c r="A19" s="78"/>
      <c r="B19" s="78"/>
      <c r="C19" s="74"/>
    </row>
    <row r="20" spans="1:3">
      <c r="A20" s="78"/>
      <c r="B20" s="78"/>
      <c r="C20" s="74"/>
    </row>
    <row r="21" spans="1:3">
      <c r="A21" s="78"/>
      <c r="B21" s="78"/>
      <c r="C21" s="74"/>
    </row>
    <row r="22" spans="1:3">
      <c r="A22" s="78"/>
      <c r="B22" s="78"/>
      <c r="C22" s="74"/>
    </row>
    <row r="23" spans="1:3">
      <c r="A23" s="78"/>
      <c r="B23" s="78"/>
      <c r="C23" s="74"/>
    </row>
    <row r="24" spans="1:3">
      <c r="A24" s="78"/>
      <c r="B24" s="78"/>
      <c r="C24" s="74"/>
    </row>
  </sheetData>
  <phoneticPr fontId="10" type="noConversion"/>
  <pageMargins left="0.75" right="0.75" top="1" bottom="1" header="0.5" footer="0.5"/>
  <pageSetup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9"/>
  <sheetViews>
    <sheetView workbookViewId="0">
      <selection sqref="A1:XFD1048576"/>
    </sheetView>
  </sheetViews>
  <sheetFormatPr defaultColWidth="9.796875" defaultRowHeight="9"/>
  <cols>
    <col min="1" max="1" width="34" style="3" customWidth="1"/>
    <col min="2" max="2" width="25" style="3" bestFit="1" customWidth="1"/>
    <col min="3" max="4" width="23.796875" style="3" bestFit="1" customWidth="1"/>
    <col min="5" max="5" width="25" style="3" bestFit="1" customWidth="1"/>
    <col min="6" max="6" width="24.796875" style="3" customWidth="1"/>
    <col min="7" max="7" width="9.796875" style="3"/>
    <col min="8" max="8" width="2.19921875" style="10" customWidth="1"/>
    <col min="9" max="9" width="9.796875" style="3"/>
    <col min="10" max="10" width="25" style="3" bestFit="1" customWidth="1"/>
    <col min="11" max="11" width="9.796875" style="3"/>
    <col min="12" max="12" width="11.796875" style="3" bestFit="1" customWidth="1"/>
    <col min="13" max="16384" width="9.796875" style="3"/>
  </cols>
  <sheetData>
    <row r="1" spans="1:12" ht="12.75">
      <c r="A1" s="8" t="s">
        <v>166</v>
      </c>
      <c r="B1" s="78" t="s">
        <v>167</v>
      </c>
      <c r="C1" s="78"/>
      <c r="D1" s="78"/>
      <c r="E1" s="78"/>
    </row>
    <row r="2" spans="1:12" ht="25.5">
      <c r="A2" s="8" t="s">
        <v>168</v>
      </c>
      <c r="B2" s="151" t="s">
        <v>169</v>
      </c>
      <c r="C2" s="151" t="s">
        <v>170</v>
      </c>
      <c r="D2" s="152" t="s">
        <v>171</v>
      </c>
      <c r="E2" s="151" t="s">
        <v>172</v>
      </c>
      <c r="F2" s="151" t="s">
        <v>173</v>
      </c>
    </row>
    <row r="3" spans="1:12" ht="12.75">
      <c r="A3" s="78" t="s">
        <v>174</v>
      </c>
      <c r="B3" s="74">
        <f>+Statement!F14</f>
        <v>21275763596.220001</v>
      </c>
      <c r="C3" s="74" t="e">
        <f>+Statement!#REF!</f>
        <v>#REF!</v>
      </c>
      <c r="D3" s="74">
        <f>+Statement!F21+Statement!F22</f>
        <v>394744000</v>
      </c>
      <c r="E3" s="74" t="e">
        <f t="shared" ref="E3:E8" si="0">+B3-C3-D3</f>
        <v>#REF!</v>
      </c>
      <c r="F3" s="153" t="e">
        <f t="shared" ref="F3:F8" si="1">+E3/$E$9</f>
        <v>#REF!</v>
      </c>
      <c r="J3" s="74"/>
      <c r="L3" s="154"/>
    </row>
    <row r="4" spans="1:12" ht="12.75">
      <c r="A4" s="78" t="s">
        <v>175</v>
      </c>
      <c r="B4" s="74">
        <f>+Statement!F15</f>
        <v>8863891847.0900002</v>
      </c>
      <c r="C4" s="74" t="e">
        <f>+Statement!#REF!</f>
        <v>#REF!</v>
      </c>
      <c r="D4" s="74">
        <f>+Statement!F23</f>
        <v>512810247.43999988</v>
      </c>
      <c r="E4" s="74" t="e">
        <f t="shared" si="0"/>
        <v>#REF!</v>
      </c>
      <c r="F4" s="153" t="e">
        <f t="shared" si="1"/>
        <v>#REF!</v>
      </c>
      <c r="J4" s="74"/>
      <c r="L4" s="154"/>
    </row>
    <row r="5" spans="1:12" ht="12.75">
      <c r="A5" s="78" t="s">
        <v>35</v>
      </c>
      <c r="B5" s="74">
        <f>+Statement!F16</f>
        <v>748209385.53999996</v>
      </c>
      <c r="C5" s="74">
        <v>0</v>
      </c>
      <c r="D5" s="74"/>
      <c r="E5" s="74">
        <f t="shared" si="0"/>
        <v>748209385.53999996</v>
      </c>
      <c r="F5" s="153" t="e">
        <f t="shared" si="1"/>
        <v>#REF!</v>
      </c>
      <c r="J5" s="74"/>
      <c r="L5" s="154"/>
    </row>
    <row r="6" spans="1:12" ht="12.75">
      <c r="A6" s="78" t="s">
        <v>176</v>
      </c>
      <c r="B6" s="74">
        <f>+Statement!F17</f>
        <v>6054649441.1499996</v>
      </c>
      <c r="C6" s="74">
        <v>0</v>
      </c>
      <c r="D6" s="74"/>
      <c r="E6" s="74">
        <f t="shared" si="0"/>
        <v>6054649441.1499996</v>
      </c>
      <c r="F6" s="153" t="e">
        <f t="shared" si="1"/>
        <v>#REF!</v>
      </c>
      <c r="J6" s="74"/>
      <c r="L6" s="154"/>
    </row>
    <row r="7" spans="1:12" ht="12.75">
      <c r="A7" s="78" t="s">
        <v>177</v>
      </c>
      <c r="B7" s="74">
        <f>+Statement!F18</f>
        <v>1459661168.72</v>
      </c>
      <c r="C7" s="74">
        <v>0</v>
      </c>
      <c r="D7" s="74"/>
      <c r="E7" s="74">
        <f t="shared" si="0"/>
        <v>1459661168.72</v>
      </c>
      <c r="F7" s="153" t="e">
        <f t="shared" si="1"/>
        <v>#REF!</v>
      </c>
      <c r="J7" s="74"/>
      <c r="L7" s="154"/>
    </row>
    <row r="8" spans="1:12" ht="12.75">
      <c r="A8" s="78" t="s">
        <v>178</v>
      </c>
      <c r="B8" s="74">
        <f>+Statement!F29+Statement!F35</f>
        <v>4457971996.1599998</v>
      </c>
      <c r="C8" s="74"/>
      <c r="D8" s="74"/>
      <c r="E8" s="74">
        <f t="shared" si="0"/>
        <v>4457971996.1599998</v>
      </c>
      <c r="F8" s="153" t="e">
        <f t="shared" si="1"/>
        <v>#REF!</v>
      </c>
      <c r="J8" s="74"/>
      <c r="L8" s="154"/>
    </row>
    <row r="9" spans="1:12" ht="12.75">
      <c r="A9" s="78" t="s">
        <v>52</v>
      </c>
      <c r="B9" s="74">
        <f>SUM(B3:B8)</f>
        <v>42860147434.880005</v>
      </c>
      <c r="C9" s="74" t="e">
        <f>SUM(C3:C8)</f>
        <v>#REF!</v>
      </c>
      <c r="D9" s="74">
        <f>SUM(D3:D8)</f>
        <v>907554247.43999982</v>
      </c>
      <c r="E9" s="74" t="e">
        <f>SUM(E3:E8)</f>
        <v>#REF!</v>
      </c>
      <c r="F9" s="155" t="e">
        <f>SUM(F3:F8)</f>
        <v>#REF!</v>
      </c>
      <c r="J9" s="74"/>
      <c r="L9" s="154"/>
    </row>
    <row r="10" spans="1:12" ht="12.75">
      <c r="A10" s="78"/>
      <c r="B10" s="74"/>
      <c r="C10" s="74"/>
      <c r="D10" s="74"/>
      <c r="E10" s="74"/>
      <c r="F10" s="78"/>
    </row>
    <row r="11" spans="1:12" ht="12.75">
      <c r="A11" s="8" t="s">
        <v>179</v>
      </c>
      <c r="B11" s="74"/>
      <c r="C11" s="74"/>
      <c r="D11" s="74"/>
      <c r="E11" s="74"/>
      <c r="F11" s="78"/>
    </row>
    <row r="12" spans="1:12" ht="12.75">
      <c r="A12" s="78" t="s">
        <v>174</v>
      </c>
      <c r="B12" s="74">
        <f>+Statement!H15</f>
        <v>1173835565.8999999</v>
      </c>
      <c r="C12" s="74" t="e">
        <f>+Statement!#REF!</f>
        <v>#REF!</v>
      </c>
      <c r="D12" s="74">
        <f>+Statement!H21+Statement!H22</f>
        <v>50002000</v>
      </c>
      <c r="E12" s="74" t="e">
        <f>+B12-C12-D12</f>
        <v>#REF!</v>
      </c>
      <c r="F12" s="153" t="e">
        <f>+E12/E$15</f>
        <v>#REF!</v>
      </c>
    </row>
    <row r="13" spans="1:12" ht="12.75">
      <c r="A13" s="78" t="s">
        <v>175</v>
      </c>
      <c r="B13" s="74" t="e">
        <f>+Statement!#REF!</f>
        <v>#REF!</v>
      </c>
      <c r="C13" s="74" t="e">
        <f>+Statement!#REF!</f>
        <v>#REF!</v>
      </c>
      <c r="D13" s="74">
        <f>+Statement!H23</f>
        <v>68411318.060000002</v>
      </c>
      <c r="E13" s="74" t="e">
        <f>+B13-C13-D13</f>
        <v>#REF!</v>
      </c>
      <c r="F13" s="153" t="e">
        <f>+E13/E$15</f>
        <v>#REF!</v>
      </c>
    </row>
    <row r="14" spans="1:12" ht="12.75">
      <c r="A14" s="78" t="s">
        <v>178</v>
      </c>
      <c r="B14" s="74">
        <f>+Statement!H29+Statement!H35</f>
        <v>1628250589.3199997</v>
      </c>
      <c r="C14" s="74"/>
      <c r="D14" s="74"/>
      <c r="E14" s="74">
        <f>+B14-C14-D14</f>
        <v>1628250589.3199997</v>
      </c>
      <c r="F14" s="153" t="e">
        <f>+E14/E$15</f>
        <v>#REF!</v>
      </c>
    </row>
    <row r="15" spans="1:12" ht="12.75">
      <c r="A15" s="78" t="s">
        <v>52</v>
      </c>
      <c r="B15" s="74" t="e">
        <f>SUM(B12:B14)</f>
        <v>#REF!</v>
      </c>
      <c r="C15" s="74" t="e">
        <f>SUM(C12:C14)</f>
        <v>#REF!</v>
      </c>
      <c r="D15" s="74">
        <f>SUM(D12:D14)</f>
        <v>118413318.06</v>
      </c>
      <c r="E15" s="74" t="e">
        <f>SUM(E12:E14)</f>
        <v>#REF!</v>
      </c>
      <c r="F15" s="155" t="e">
        <f>SUM(F12:F14)</f>
        <v>#REF!</v>
      </c>
    </row>
    <row r="16" spans="1:12" ht="12.75">
      <c r="A16" s="78"/>
      <c r="B16" s="74"/>
      <c r="C16" s="74"/>
      <c r="D16" s="74"/>
      <c r="E16" s="74"/>
      <c r="F16" s="78"/>
    </row>
    <row r="17" spans="1:6" ht="9" customHeight="1">
      <c r="A17" s="162" t="s">
        <v>180</v>
      </c>
      <c r="B17" s="163"/>
      <c r="C17" s="163"/>
      <c r="D17" s="163"/>
      <c r="E17" s="163"/>
      <c r="F17" s="78"/>
    </row>
    <row r="18" spans="1:6" ht="9" customHeight="1">
      <c r="A18" s="163"/>
      <c r="B18" s="163"/>
      <c r="C18" s="163"/>
      <c r="D18" s="163"/>
      <c r="E18" s="163"/>
      <c r="F18" s="78"/>
    </row>
    <row r="19" spans="1:6" ht="12.75">
      <c r="E19" s="9"/>
      <c r="F19" s="78"/>
    </row>
    <row r="20" spans="1:6" ht="12.75">
      <c r="A20" s="78" t="s">
        <v>174</v>
      </c>
      <c r="B20" s="74">
        <f t="shared" ref="B20:D21" si="2">+B3+B12</f>
        <v>22449599162.120003</v>
      </c>
      <c r="C20" s="74" t="e">
        <f t="shared" si="2"/>
        <v>#REF!</v>
      </c>
      <c r="D20" s="74">
        <f t="shared" si="2"/>
        <v>444746000</v>
      </c>
      <c r="E20" s="74" t="e">
        <f t="shared" ref="E20:E25" si="3">+B20-C20-D20</f>
        <v>#REF!</v>
      </c>
      <c r="F20" s="78"/>
    </row>
    <row r="21" spans="1:6" ht="12.75">
      <c r="A21" s="78" t="s">
        <v>175</v>
      </c>
      <c r="B21" s="74" t="e">
        <f t="shared" si="2"/>
        <v>#REF!</v>
      </c>
      <c r="C21" s="74" t="e">
        <f t="shared" si="2"/>
        <v>#REF!</v>
      </c>
      <c r="D21" s="74">
        <f t="shared" si="2"/>
        <v>581221565.49999988</v>
      </c>
      <c r="E21" s="74" t="e">
        <f t="shared" si="3"/>
        <v>#REF!</v>
      </c>
      <c r="F21" s="78"/>
    </row>
    <row r="22" spans="1:6" ht="12.75">
      <c r="A22" s="78" t="s">
        <v>35</v>
      </c>
      <c r="B22" s="74">
        <f t="shared" ref="B22:C24" si="4">+B5</f>
        <v>748209385.53999996</v>
      </c>
      <c r="C22" s="74">
        <f t="shared" si="4"/>
        <v>0</v>
      </c>
      <c r="D22" s="74"/>
      <c r="E22" s="74">
        <f t="shared" si="3"/>
        <v>748209385.53999996</v>
      </c>
      <c r="F22" s="78"/>
    </row>
    <row r="23" spans="1:6" ht="12.75">
      <c r="A23" s="78" t="s">
        <v>176</v>
      </c>
      <c r="B23" s="74">
        <f t="shared" si="4"/>
        <v>6054649441.1499996</v>
      </c>
      <c r="C23" s="74">
        <f t="shared" si="4"/>
        <v>0</v>
      </c>
      <c r="D23" s="74"/>
      <c r="E23" s="74">
        <f t="shared" si="3"/>
        <v>6054649441.1499996</v>
      </c>
      <c r="F23" s="78"/>
    </row>
    <row r="24" spans="1:6" ht="12.75">
      <c r="A24" s="78" t="s">
        <v>177</v>
      </c>
      <c r="B24" s="74">
        <f t="shared" si="4"/>
        <v>1459661168.72</v>
      </c>
      <c r="C24" s="74">
        <f t="shared" si="4"/>
        <v>0</v>
      </c>
      <c r="D24" s="74"/>
      <c r="E24" s="74">
        <f t="shared" si="3"/>
        <v>1459661168.72</v>
      </c>
      <c r="F24" s="78"/>
    </row>
    <row r="25" spans="1:6" ht="12.75">
      <c r="A25" s="78" t="s">
        <v>178</v>
      </c>
      <c r="B25" s="74">
        <f>+B8+B14</f>
        <v>6086222585.4799995</v>
      </c>
      <c r="C25" s="74">
        <f>+C8</f>
        <v>0</v>
      </c>
      <c r="D25" s="74"/>
      <c r="E25" s="74">
        <f t="shared" si="3"/>
        <v>6086222585.4799995</v>
      </c>
      <c r="F25" s="78"/>
    </row>
    <row r="26" spans="1:6" ht="12.75">
      <c r="A26" s="78" t="s">
        <v>52</v>
      </c>
      <c r="B26" s="74" t="e">
        <f>SUM(B20:B25)</f>
        <v>#REF!</v>
      </c>
      <c r="C26" s="74" t="e">
        <f>SUM(C20:C25)</f>
        <v>#REF!</v>
      </c>
      <c r="D26" s="74">
        <f>SUM(D20:D25)</f>
        <v>1025967565.4999999</v>
      </c>
      <c r="E26" s="74" t="e">
        <f>SUM(E20:E25)</f>
        <v>#REF!</v>
      </c>
      <c r="F26" s="78"/>
    </row>
    <row r="31" spans="1:6" ht="12.75">
      <c r="B31" s="88"/>
      <c r="D31" s="74" t="s">
        <v>181</v>
      </c>
      <c r="E31" s="74" t="e">
        <f>+E20+E21</f>
        <v>#REF!</v>
      </c>
      <c r="F31" s="9" t="e">
        <f>+E31/E33</f>
        <v>#REF!</v>
      </c>
    </row>
    <row r="32" spans="1:6" ht="12.75">
      <c r="D32" s="74" t="s">
        <v>182</v>
      </c>
      <c r="E32" s="74">
        <f>+E22+E23+E24</f>
        <v>8262519995.4099998</v>
      </c>
      <c r="F32" s="9" t="e">
        <f>+E32/E33</f>
        <v>#REF!</v>
      </c>
    </row>
    <row r="33" spans="4:5" ht="12.75">
      <c r="D33" s="74" t="s">
        <v>183</v>
      </c>
      <c r="E33" s="74" t="e">
        <f>+E31+E32</f>
        <v>#REF!</v>
      </c>
    </row>
    <row r="34" spans="4:5" ht="12.75">
      <c r="D34" s="74"/>
      <c r="E34" s="74"/>
    </row>
    <row r="35" spans="4:5" ht="12.75">
      <c r="D35" s="74"/>
      <c r="E35" s="74"/>
    </row>
    <row r="36" spans="4:5" ht="12.75">
      <c r="D36" s="74"/>
      <c r="E36" s="74"/>
    </row>
    <row r="37" spans="4:5" ht="12.75">
      <c r="D37" s="74"/>
      <c r="E37" s="74"/>
    </row>
    <row r="38" spans="4:5" ht="12.75">
      <c r="D38" s="74"/>
      <c r="E38" s="74"/>
    </row>
    <row r="39" spans="4:5" ht="12.75">
      <c r="D39" s="74"/>
      <c r="E39" s="74"/>
    </row>
  </sheetData>
  <mergeCells count="1">
    <mergeCell ref="A17:E18"/>
  </mergeCells>
  <phoneticPr fontId="1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1"/>
  <sheetViews>
    <sheetView workbookViewId="0">
      <selection sqref="A1:XFD1048576"/>
    </sheetView>
  </sheetViews>
  <sheetFormatPr defaultRowHeight="9"/>
  <cols>
    <col min="1" max="1" width="34" customWidth="1"/>
    <col min="2" max="2" width="25" bestFit="1" customWidth="1"/>
    <col min="3" max="3" width="2.19921875" customWidth="1"/>
    <col min="4" max="4" width="25" bestFit="1" customWidth="1"/>
    <col min="5" max="5" width="12.19921875" customWidth="1"/>
    <col min="6" max="6" width="37" customWidth="1"/>
  </cols>
  <sheetData>
    <row r="1" spans="1:18" ht="12.75">
      <c r="A1" s="8" t="s">
        <v>184</v>
      </c>
      <c r="B1" s="78"/>
      <c r="C1" s="10"/>
      <c r="D1" s="3"/>
      <c r="E1" s="3"/>
      <c r="F1" s="3"/>
      <c r="G1" s="3"/>
    </row>
    <row r="2" spans="1:18" ht="12.75">
      <c r="A2" s="8"/>
      <c r="B2" s="78" t="s">
        <v>185</v>
      </c>
      <c r="C2" s="10"/>
      <c r="D2" s="78" t="s">
        <v>186</v>
      </c>
      <c r="E2" s="3"/>
      <c r="F2" s="3"/>
      <c r="G2" s="3"/>
    </row>
    <row r="3" spans="1:18" ht="63.75" customHeight="1">
      <c r="A3" s="8" t="s">
        <v>168</v>
      </c>
      <c r="B3" s="151" t="s">
        <v>187</v>
      </c>
      <c r="C3" s="10"/>
      <c r="D3" s="151" t="s">
        <v>187</v>
      </c>
      <c r="E3" s="3"/>
      <c r="F3" s="3"/>
      <c r="G3" s="3"/>
    </row>
    <row r="4" spans="1:18" ht="12.75">
      <c r="A4" s="78" t="s">
        <v>174</v>
      </c>
      <c r="B4" s="74" t="e">
        <f>+'Net Receipts'!E3</f>
        <v>#REF!</v>
      </c>
      <c r="C4" s="10"/>
      <c r="D4" s="74">
        <f>12935703000-844000-239794000</f>
        <v>12695065000</v>
      </c>
      <c r="E4" s="3"/>
      <c r="F4" s="154" t="e">
        <f t="shared" ref="F4:F10" si="0">(B4-D4)/D4</f>
        <v>#REF!</v>
      </c>
      <c r="G4" s="3"/>
    </row>
    <row r="5" spans="1:18" ht="12.75">
      <c r="A5" s="78" t="s">
        <v>175</v>
      </c>
      <c r="B5" s="74" t="e">
        <f>+'Net Receipts'!E4</f>
        <v>#REF!</v>
      </c>
      <c r="C5" s="10"/>
      <c r="D5" s="74">
        <f>5246569000-320797000</f>
        <v>4925772000</v>
      </c>
      <c r="E5" s="3"/>
      <c r="F5" s="154" t="e">
        <f t="shared" si="0"/>
        <v>#REF!</v>
      </c>
      <c r="G5" s="3"/>
    </row>
    <row r="6" spans="1:18" ht="12.75">
      <c r="A6" s="78" t="s">
        <v>35</v>
      </c>
      <c r="B6" s="74">
        <f>+'Net Receipts'!E5</f>
        <v>748209385.53999996</v>
      </c>
      <c r="C6" s="10"/>
      <c r="D6" s="74">
        <v>244111000</v>
      </c>
      <c r="E6" s="3"/>
      <c r="F6" s="154">
        <f t="shared" si="0"/>
        <v>2.0650375670903807</v>
      </c>
      <c r="G6" s="27" t="s">
        <v>188</v>
      </c>
    </row>
    <row r="7" spans="1:18" ht="12.75">
      <c r="A7" s="78" t="s">
        <v>176</v>
      </c>
      <c r="B7" s="74">
        <f>+'Net Receipts'!E6</f>
        <v>6054649441.1499996</v>
      </c>
      <c r="C7" s="10"/>
      <c r="D7" s="74">
        <v>1295293000</v>
      </c>
      <c r="E7" s="3"/>
      <c r="F7" s="154">
        <f t="shared" si="0"/>
        <v>3.6743473802066404</v>
      </c>
      <c r="G7" s="27" t="s">
        <v>189</v>
      </c>
    </row>
    <row r="8" spans="1:18" ht="12.75">
      <c r="A8" s="78" t="s">
        <v>177</v>
      </c>
      <c r="B8" s="74">
        <f>+'Net Receipts'!E7</f>
        <v>1459661168.72</v>
      </c>
      <c r="C8" s="10"/>
      <c r="D8" s="74">
        <v>341918000</v>
      </c>
      <c r="E8" s="3"/>
      <c r="F8" s="154">
        <f t="shared" si="0"/>
        <v>3.2690386838949692</v>
      </c>
      <c r="G8" s="27" t="s">
        <v>190</v>
      </c>
    </row>
    <row r="9" spans="1:18" ht="12.75">
      <c r="A9" s="78" t="s">
        <v>178</v>
      </c>
      <c r="B9" s="74">
        <f>+'Net Receipts'!E8</f>
        <v>4457971996.1599998</v>
      </c>
      <c r="C9" s="10"/>
      <c r="D9" s="74">
        <f>9988632.51+12790031.95</f>
        <v>22778664.460000001</v>
      </c>
      <c r="E9" s="3"/>
      <c r="F9" s="154">
        <f t="shared" si="0"/>
        <v>194.70822529952662</v>
      </c>
      <c r="G9" s="3"/>
    </row>
    <row r="10" spans="1:18" ht="12.75">
      <c r="A10" s="78" t="s">
        <v>52</v>
      </c>
      <c r="B10" s="74" t="e">
        <f>SUM(B4:B9)</f>
        <v>#REF!</v>
      </c>
      <c r="C10" s="10"/>
      <c r="D10" s="74">
        <f>SUM(D4:D9)</f>
        <v>19524937664.459999</v>
      </c>
      <c r="E10" s="3"/>
      <c r="F10" s="154" t="e">
        <f t="shared" si="0"/>
        <v>#REF!</v>
      </c>
      <c r="G10" s="3"/>
    </row>
    <row r="11" spans="1:18" ht="12.75">
      <c r="A11" s="78"/>
      <c r="B11" s="74"/>
      <c r="C11" s="10"/>
      <c r="D11" s="3"/>
      <c r="E11" s="3"/>
      <c r="F11" s="3"/>
      <c r="G11" s="3"/>
    </row>
    <row r="12" spans="1:18" ht="12.75">
      <c r="A12" s="8"/>
      <c r="B12" s="74"/>
      <c r="C12" s="10"/>
      <c r="D12" s="3"/>
      <c r="E12" s="3"/>
      <c r="F12" s="3"/>
      <c r="G12" s="3"/>
    </row>
    <row r="13" spans="1:18" ht="12.75">
      <c r="A13" s="78"/>
      <c r="B13" s="74"/>
      <c r="C13" s="10"/>
      <c r="D13" s="3"/>
      <c r="E13" s="3"/>
      <c r="F13" s="3"/>
      <c r="G13" s="3"/>
    </row>
    <row r="14" spans="1:18" ht="15.75">
      <c r="A14" s="12" t="s">
        <v>191</v>
      </c>
      <c r="B14" s="11"/>
      <c r="C14" s="11"/>
      <c r="D14" s="11"/>
      <c r="H14" s="13"/>
      <c r="I14" s="13"/>
      <c r="J14" s="13"/>
      <c r="R14" s="1"/>
    </row>
    <row r="15" spans="1:18" ht="15">
      <c r="A15" s="13" t="s">
        <v>192</v>
      </c>
      <c r="H15" s="13"/>
      <c r="I15" s="13"/>
      <c r="J15" s="13"/>
      <c r="R15" s="1"/>
    </row>
    <row r="16" spans="1:18" ht="45.75" thickBot="1">
      <c r="A16" s="14"/>
      <c r="B16" s="15" t="s">
        <v>193</v>
      </c>
      <c r="C16" s="15"/>
      <c r="D16" s="15" t="s">
        <v>194</v>
      </c>
      <c r="E16" s="16" t="s">
        <v>195</v>
      </c>
      <c r="F16" s="13"/>
      <c r="G16" s="13"/>
      <c r="H16" s="13">
        <v>2010</v>
      </c>
      <c r="I16" s="13">
        <v>2011</v>
      </c>
      <c r="J16" s="26" t="s">
        <v>196</v>
      </c>
      <c r="K16">
        <v>2012</v>
      </c>
      <c r="L16" s="26" t="s">
        <v>196</v>
      </c>
      <c r="R16" s="1"/>
    </row>
    <row r="17" spans="1:18" ht="15">
      <c r="A17" s="18" t="s">
        <v>197</v>
      </c>
      <c r="B17" s="19">
        <v>170009</v>
      </c>
      <c r="C17" s="19">
        <v>103528</v>
      </c>
      <c r="D17" s="19">
        <v>170009</v>
      </c>
      <c r="E17" s="20"/>
      <c r="F17" s="13"/>
      <c r="G17" s="13"/>
      <c r="H17" s="17" t="s">
        <v>198</v>
      </c>
      <c r="I17" s="17" t="s">
        <v>198</v>
      </c>
      <c r="J17" s="17" t="s">
        <v>199</v>
      </c>
      <c r="K17" s="17" t="s">
        <v>198</v>
      </c>
      <c r="L17" s="17" t="s">
        <v>199</v>
      </c>
      <c r="R17" s="1"/>
    </row>
    <row r="18" spans="1:18" ht="15">
      <c r="A18" s="18" t="s">
        <v>200</v>
      </c>
      <c r="B18" s="19">
        <v>178551</v>
      </c>
      <c r="C18" s="19">
        <v>113689</v>
      </c>
      <c r="D18" s="19">
        <v>178551</v>
      </c>
      <c r="E18" s="20">
        <f t="shared" ref="E18:E31" si="1">(D18-D17)/D17</f>
        <v>5.024439882594451E-2</v>
      </c>
      <c r="F18" s="13"/>
      <c r="G18" s="13" t="s">
        <v>201</v>
      </c>
      <c r="H18" s="13">
        <v>7387</v>
      </c>
      <c r="I18" s="21">
        <v>9236</v>
      </c>
      <c r="J18" s="20">
        <f t="shared" ref="J18:J30" si="2">(I18-H18)/H18</f>
        <v>0.25030458914308923</v>
      </c>
      <c r="K18" s="21">
        <v>14119</v>
      </c>
      <c r="L18" s="20">
        <f>(K18-I18)/I18</f>
        <v>0.52869207449112166</v>
      </c>
      <c r="R18" s="1"/>
    </row>
    <row r="19" spans="1:18" ht="15">
      <c r="A19" s="18" t="s">
        <v>202</v>
      </c>
      <c r="B19" s="19">
        <v>209483</v>
      </c>
      <c r="C19" s="19">
        <v>114665</v>
      </c>
      <c r="D19" s="19">
        <v>209483</v>
      </c>
      <c r="E19" s="20">
        <f t="shared" si="1"/>
        <v>0.1732390185437214</v>
      </c>
      <c r="F19" s="13"/>
      <c r="G19" s="13" t="s">
        <v>203</v>
      </c>
      <c r="H19" s="13">
        <v>7628</v>
      </c>
      <c r="I19" s="21">
        <v>9712</v>
      </c>
      <c r="J19" s="20">
        <f t="shared" si="2"/>
        <v>0.27320398531725221</v>
      </c>
      <c r="K19" s="21">
        <v>15418</v>
      </c>
      <c r="L19" s="20">
        <f>(K19-I19)/I19</f>
        <v>0.58752059308072491</v>
      </c>
      <c r="R19" s="1"/>
    </row>
    <row r="20" spans="1:18" ht="15">
      <c r="A20" s="18" t="s">
        <v>204</v>
      </c>
      <c r="B20" s="19">
        <v>262316</v>
      </c>
      <c r="C20" s="19">
        <v>130983</v>
      </c>
      <c r="D20" s="19">
        <v>262316</v>
      </c>
      <c r="E20" s="20">
        <f t="shared" si="1"/>
        <v>0.25220662297179247</v>
      </c>
      <c r="F20" s="13"/>
      <c r="G20" s="13" t="s">
        <v>205</v>
      </c>
      <c r="H20" s="13">
        <v>9025</v>
      </c>
      <c r="I20" s="21">
        <v>13010</v>
      </c>
      <c r="J20" s="20">
        <f t="shared" si="2"/>
        <v>0.44155124653739614</v>
      </c>
      <c r="K20" s="21">
        <v>17308</v>
      </c>
      <c r="L20" s="20">
        <f>(K20-I20)/I20</f>
        <v>0.33036126056879322</v>
      </c>
      <c r="R20" s="1"/>
    </row>
    <row r="21" spans="1:18" ht="15">
      <c r="A21" s="18" t="s">
        <v>206</v>
      </c>
      <c r="B21" s="19">
        <v>211507</v>
      </c>
      <c r="C21" s="19">
        <v>122614</v>
      </c>
      <c r="D21" s="19">
        <v>211507</v>
      </c>
      <c r="E21" s="20">
        <f t="shared" si="1"/>
        <v>-0.19369386541423322</v>
      </c>
      <c r="F21" s="13"/>
      <c r="G21" s="13" t="s">
        <v>207</v>
      </c>
      <c r="H21" s="13">
        <v>8627</v>
      </c>
      <c r="I21" s="21">
        <v>12173</v>
      </c>
      <c r="J21" s="20">
        <f t="shared" si="2"/>
        <v>0.41103512229048339</v>
      </c>
      <c r="R21" s="1"/>
    </row>
    <row r="22" spans="1:18" ht="15">
      <c r="A22" s="18" t="s">
        <v>208</v>
      </c>
      <c r="B22" s="19">
        <v>139614</v>
      </c>
      <c r="C22" s="19">
        <v>91651</v>
      </c>
      <c r="D22" s="19">
        <v>139614</v>
      </c>
      <c r="E22" s="20">
        <f t="shared" si="1"/>
        <v>-0.33990837182693717</v>
      </c>
      <c r="F22" s="13"/>
      <c r="G22" s="13" t="s">
        <v>209</v>
      </c>
      <c r="H22" s="13">
        <v>7895</v>
      </c>
      <c r="I22" s="21">
        <v>13290</v>
      </c>
      <c r="J22" s="20">
        <f t="shared" si="2"/>
        <v>0.68334388853704875</v>
      </c>
      <c r="R22" s="1"/>
    </row>
    <row r="23" spans="1:18" ht="15">
      <c r="A23" s="18" t="s">
        <v>210</v>
      </c>
      <c r="B23" s="19">
        <v>146031</v>
      </c>
      <c r="C23" s="19">
        <v>69328</v>
      </c>
      <c r="D23" s="19">
        <v>146031</v>
      </c>
      <c r="E23" s="20">
        <f t="shared" si="1"/>
        <v>4.596243929691865E-2</v>
      </c>
      <c r="F23" s="13"/>
      <c r="G23" s="13" t="s">
        <v>211</v>
      </c>
      <c r="H23" s="13">
        <v>8896</v>
      </c>
      <c r="I23" s="21">
        <v>14647</v>
      </c>
      <c r="J23" s="20">
        <f t="shared" si="2"/>
        <v>0.64647032374100721</v>
      </c>
      <c r="R23" s="1"/>
    </row>
    <row r="24" spans="1:18" ht="15">
      <c r="A24" s="18" t="s">
        <v>212</v>
      </c>
      <c r="B24" s="19">
        <v>141964</v>
      </c>
      <c r="C24" s="19">
        <v>66789</v>
      </c>
      <c r="D24" s="19">
        <v>141964</v>
      </c>
      <c r="E24" s="20">
        <f t="shared" si="1"/>
        <v>-2.7850250974108239E-2</v>
      </c>
      <c r="F24" s="13"/>
      <c r="G24" s="13" t="s">
        <v>213</v>
      </c>
      <c r="H24" s="13">
        <v>9589</v>
      </c>
      <c r="I24" s="21">
        <v>13163</v>
      </c>
      <c r="J24" s="20">
        <f t="shared" si="2"/>
        <v>0.37271874022317236</v>
      </c>
      <c r="R24" s="1"/>
    </row>
    <row r="25" spans="1:18" ht="15">
      <c r="A25" s="18" t="s">
        <v>214</v>
      </c>
      <c r="B25" s="19">
        <v>203197</v>
      </c>
      <c r="C25" s="19">
        <v>75263</v>
      </c>
      <c r="D25" s="19">
        <v>203197</v>
      </c>
      <c r="E25" s="20">
        <f t="shared" si="1"/>
        <v>0.4313276605336564</v>
      </c>
      <c r="F25" s="13"/>
      <c r="G25" s="13" t="s">
        <v>215</v>
      </c>
      <c r="H25" s="13">
        <v>8834</v>
      </c>
      <c r="I25" s="21">
        <v>15085</v>
      </c>
      <c r="J25" s="20">
        <f t="shared" si="2"/>
        <v>0.70760697305863707</v>
      </c>
      <c r="R25" s="1"/>
    </row>
    <row r="26" spans="1:18" ht="15">
      <c r="A26" s="18" t="s">
        <v>216</v>
      </c>
      <c r="B26" s="19">
        <v>282792</v>
      </c>
      <c r="C26" s="19">
        <v>88858</v>
      </c>
      <c r="D26" s="19">
        <v>282792</v>
      </c>
      <c r="E26" s="20">
        <f t="shared" si="1"/>
        <v>0.39171346033652071</v>
      </c>
      <c r="F26" s="13"/>
      <c r="G26" s="13" t="s">
        <v>217</v>
      </c>
      <c r="H26" s="13">
        <v>9402</v>
      </c>
      <c r="I26" s="21">
        <v>15937</v>
      </c>
      <c r="J26" s="22">
        <f t="shared" si="2"/>
        <v>0.69506487981280574</v>
      </c>
      <c r="R26" s="1"/>
    </row>
    <row r="27" spans="1:18" ht="15">
      <c r="A27" s="18" t="s">
        <v>218</v>
      </c>
      <c r="B27" s="19">
        <v>284008</v>
      </c>
      <c r="C27" s="19">
        <v>90792</v>
      </c>
      <c r="D27" s="19">
        <v>284008</v>
      </c>
      <c r="E27" s="20">
        <f t="shared" si="1"/>
        <v>4.2999801974596174E-3</v>
      </c>
      <c r="F27" s="13"/>
      <c r="G27" s="13" t="s">
        <v>219</v>
      </c>
      <c r="H27" s="13">
        <v>8714</v>
      </c>
      <c r="I27" s="21">
        <v>17424</v>
      </c>
      <c r="J27" s="22">
        <f t="shared" si="2"/>
        <v>0.99954096855634611</v>
      </c>
      <c r="R27" s="1"/>
    </row>
    <row r="28" spans="1:18" ht="15">
      <c r="A28" s="18" t="s">
        <v>220</v>
      </c>
      <c r="B28" s="19">
        <v>150965</v>
      </c>
      <c r="C28" s="19">
        <v>70426</v>
      </c>
      <c r="D28" s="19">
        <v>150965</v>
      </c>
      <c r="E28" s="20">
        <f t="shared" si="1"/>
        <v>-0.46844807188529902</v>
      </c>
      <c r="F28" s="13"/>
      <c r="G28" s="13" t="s">
        <v>221</v>
      </c>
      <c r="H28" s="13">
        <v>9614</v>
      </c>
      <c r="I28" s="21">
        <f>+I30-I18-I19-I20-I21-I22-I23-I24-I25-I26-I27-I29</f>
        <v>16742</v>
      </c>
      <c r="J28" s="22">
        <f t="shared" si="2"/>
        <v>0.74141876430205955</v>
      </c>
      <c r="R28" s="1"/>
    </row>
    <row r="29" spans="1:18" ht="15">
      <c r="A29" s="18" t="s">
        <v>222</v>
      </c>
      <c r="B29" s="19">
        <v>133473</v>
      </c>
      <c r="C29" s="19">
        <v>48880</v>
      </c>
      <c r="D29" s="19">
        <v>133473</v>
      </c>
      <c r="E29" s="20">
        <f t="shared" si="1"/>
        <v>-0.11586791640446462</v>
      </c>
      <c r="F29" s="13"/>
      <c r="G29" s="13" t="s">
        <v>223</v>
      </c>
      <c r="H29" s="13">
        <v>11742</v>
      </c>
      <c r="I29" s="21">
        <v>20939</v>
      </c>
      <c r="J29" s="22">
        <f t="shared" si="2"/>
        <v>0.78325668540282745</v>
      </c>
      <c r="R29" s="1"/>
    </row>
    <row r="30" spans="1:18" ht="15">
      <c r="A30" s="18" t="s">
        <v>224</v>
      </c>
      <c r="B30" s="19">
        <v>94798</v>
      </c>
      <c r="C30" s="19">
        <v>39087</v>
      </c>
      <c r="D30" s="19">
        <v>94798</v>
      </c>
      <c r="E30" s="20">
        <f t="shared" si="1"/>
        <v>-0.28975897747109902</v>
      </c>
      <c r="F30" s="13"/>
      <c r="G30" s="13" t="s">
        <v>52</v>
      </c>
      <c r="H30" s="13">
        <v>107152</v>
      </c>
      <c r="I30" s="21">
        <v>171358</v>
      </c>
      <c r="J30" s="22">
        <f t="shared" si="2"/>
        <v>0.59920486785127669</v>
      </c>
      <c r="R30" s="1"/>
    </row>
    <row r="31" spans="1:18" ht="15">
      <c r="A31" s="23">
        <v>2010</v>
      </c>
      <c r="B31" s="24">
        <v>107152</v>
      </c>
      <c r="C31" s="13"/>
      <c r="D31" s="24">
        <v>107152</v>
      </c>
      <c r="E31" s="20">
        <f t="shared" si="1"/>
        <v>0.13031920504651998</v>
      </c>
      <c r="F31" s="13"/>
      <c r="G31" s="13"/>
      <c r="H31" s="13"/>
      <c r="I31" s="25"/>
      <c r="J31" s="22"/>
      <c r="R31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AAAEC-C7C7-4D05-A975-02C14BAB769D}"/>
</file>

<file path=customXml/itemProps2.xml><?xml version="1.0" encoding="utf-8"?>
<ds:datastoreItem xmlns:ds="http://schemas.openxmlformats.org/officeDocument/2006/customXml" ds:itemID="{4E4719DE-96FD-434A-917C-B92F3CB1F608}"/>
</file>

<file path=customXml/itemProps3.xml><?xml version="1.0" encoding="utf-8"?>
<ds:datastoreItem xmlns:ds="http://schemas.openxmlformats.org/officeDocument/2006/customXml" ds:itemID="{ED0F41CF-B1D9-4D49-8194-E454C41BE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HPLS-10, FHWA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2015 HTF STATUS</dc:title>
  <dc:subject/>
  <dc:creator>Carolyn Sue Edwards</dc:creator>
  <cp:keywords/>
  <dc:description>Based on final unaudited statement from BPD and downloads from STAR on October 24, 2007.  Revised November 30, 2007 to correct 60-cent error in BLM child account.</dc:description>
  <cp:lastModifiedBy>Austin, Rory (FHWA)</cp:lastModifiedBy>
  <cp:revision/>
  <dcterms:created xsi:type="dcterms:W3CDTF">2001-01-16T12:58:29Z</dcterms:created>
  <dcterms:modified xsi:type="dcterms:W3CDTF">2026-01-13T22:06:24Z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