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rry.arnold\Documents\my documents 2018\"/>
    </mc:Choice>
  </mc:AlternateContent>
  <bookViews>
    <workbookView xWindow="0" yWindow="0" windowWidth="23040" windowHeight="9096"/>
  </bookViews>
  <sheets>
    <sheet name="Sheet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C7" i="1"/>
  <c r="D7" i="1"/>
  <c r="E7" i="1"/>
  <c r="F7" i="1"/>
  <c r="G7" i="1"/>
  <c r="C8" i="1"/>
  <c r="D8" i="1"/>
  <c r="E8" i="1"/>
  <c r="F8" i="1"/>
  <c r="G8" i="1"/>
  <c r="C9" i="1"/>
  <c r="D9" i="1"/>
  <c r="E9" i="1"/>
  <c r="F9" i="1"/>
  <c r="G9" i="1"/>
  <c r="C10" i="1"/>
  <c r="D10" i="1"/>
  <c r="E10" i="1"/>
  <c r="F10" i="1"/>
  <c r="G10" i="1"/>
  <c r="C11" i="1"/>
  <c r="D11" i="1"/>
  <c r="E11" i="1"/>
  <c r="F11" i="1"/>
  <c r="G11" i="1"/>
  <c r="C12" i="1"/>
  <c r="D12" i="1"/>
  <c r="E12" i="1"/>
  <c r="F12" i="1"/>
  <c r="G12" i="1"/>
  <c r="C13" i="1"/>
  <c r="D13" i="1"/>
  <c r="E13" i="1"/>
  <c r="F13" i="1"/>
  <c r="G13" i="1"/>
  <c r="C14" i="1"/>
  <c r="D14" i="1"/>
  <c r="E14" i="1"/>
  <c r="F14" i="1"/>
  <c r="G14" i="1"/>
  <c r="C15" i="1"/>
  <c r="D15" i="1"/>
  <c r="E15" i="1"/>
  <c r="F15" i="1"/>
  <c r="C17" i="1"/>
</calcChain>
</file>

<file path=xl/sharedStrings.xml><?xml version="1.0" encoding="utf-8"?>
<sst xmlns="http://schemas.openxmlformats.org/spreadsheetml/2006/main" count="18" uniqueCount="18">
  <si>
    <t>Handheld XRF Spectrometer Calibration</t>
  </si>
  <si>
    <t>Enter metal contents in ppm into the yellow cells</t>
  </si>
  <si>
    <t>Calcium</t>
  </si>
  <si>
    <t>Copper</t>
  </si>
  <si>
    <t>Zinc</t>
  </si>
  <si>
    <t>Molybdenum</t>
  </si>
  <si>
    <t>Blend</t>
  </si>
  <si>
    <t xml:space="preserve">REOB1 Asphalt1 </t>
  </si>
  <si>
    <t>REOB2 Asphalt1</t>
  </si>
  <si>
    <t xml:space="preserve">REOB3 Asphalt1 </t>
  </si>
  <si>
    <t>REOB1 Asphalt2</t>
  </si>
  <si>
    <t>REOB2 Asphalt 2</t>
  </si>
  <si>
    <t>REOB3 Asphalt 2</t>
  </si>
  <si>
    <t>REOB1 Asphalt 3</t>
  </si>
  <si>
    <t>REOB2 Asphalt 3</t>
  </si>
  <si>
    <t>REOB3 Asphalt 3</t>
  </si>
  <si>
    <t xml:space="preserve">Overall Average: </t>
  </si>
  <si>
    <t>This calculator sheet is for use with FHWA Tech Brief number ??? "Field Analysis of Asphalt Binders for Recycled Engine Oil Bottoms (REOB) using Handheld XRF Spectrometers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</si>
</sst>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2"/>
      <color theme="1"/>
      <name val="Arial"/>
      <family val="2"/>
    </font>
    <font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ck">
        <color rgb="FF0000CC"/>
      </left>
      <right style="thick">
        <color rgb="FF0000CC"/>
      </right>
      <top style="thick">
        <color rgb="FF0000CC"/>
      </top>
      <bottom style="thick">
        <color rgb="FF0000C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 applyAlignment="1">
      <alignment horizontal="center"/>
    </xf>
    <xf numFmtId="164" fontId="0" fillId="3" borderId="0" xfId="0" applyNumberFormat="1" applyFill="1" applyAlignment="1" applyProtection="1">
      <alignment horizontal="center"/>
      <protection locked="0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4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C5" sqref="C5"/>
    </sheetView>
  </sheetViews>
  <sheetFormatPr defaultRowHeight="15" x14ac:dyDescent="0.25"/>
  <cols>
    <col min="6" max="6" width="10.54296875" customWidth="1"/>
  </cols>
  <sheetData>
    <row r="1" spans="1:7" x14ac:dyDescent="0.25">
      <c r="A1" t="s">
        <v>17</v>
      </c>
    </row>
    <row r="2" spans="1:7" x14ac:dyDescent="0.25">
      <c r="A2" t="s">
        <v>0</v>
      </c>
    </row>
    <row r="3" spans="1:7" x14ac:dyDescent="0.25">
      <c r="A3" t="s">
        <v>1</v>
      </c>
    </row>
    <row r="4" spans="1:7" x14ac:dyDescent="0.25">
      <c r="C4" s="1" t="s">
        <v>2</v>
      </c>
      <c r="D4" s="1" t="s">
        <v>3</v>
      </c>
      <c r="E4" s="1" t="s">
        <v>4</v>
      </c>
      <c r="F4" s="1" t="s">
        <v>5</v>
      </c>
    </row>
    <row r="5" spans="1:7" ht="15.6" thickBot="1" x14ac:dyDescent="0.3">
      <c r="A5" s="9" t="s">
        <v>6</v>
      </c>
      <c r="B5" s="9"/>
      <c r="C5" s="2"/>
      <c r="D5" s="2"/>
      <c r="E5" s="2"/>
      <c r="F5" s="2"/>
    </row>
    <row r="6" spans="1:7" ht="16.8" thickTop="1" thickBot="1" x14ac:dyDescent="0.35">
      <c r="A6" t="s">
        <v>7</v>
      </c>
      <c r="C6" s="8">
        <f>(C5-54.949)/75.372</f>
        <v>-0.72903730828424351</v>
      </c>
      <c r="D6" s="3">
        <f>(D5-1.8473)/1.3059</f>
        <v>-1.4145799831533807</v>
      </c>
      <c r="E6" s="3">
        <f>(E5-22.395)/33.301</f>
        <v>-0.67250232725743964</v>
      </c>
      <c r="F6" s="3">
        <f>(F5-9.6766)/4.1915</f>
        <v>-2.3086245973994992</v>
      </c>
      <c r="G6" s="4">
        <f>AVERAGE(C6:F6)</f>
        <v>-1.2811860540236406</v>
      </c>
    </row>
    <row r="7" spans="1:7" ht="16.2" thickTop="1" x14ac:dyDescent="0.3">
      <c r="A7" t="s">
        <v>8</v>
      </c>
      <c r="C7" s="3">
        <f>(C5+5.0766)/76.309</f>
        <v>6.6526884115897203E-2</v>
      </c>
      <c r="D7" s="3">
        <f>(D5+0.1739)/1.2527</f>
        <v>0.13882014847928476</v>
      </c>
      <c r="E7" s="3">
        <f>(E5+18.007)/33.856</f>
        <v>0.53187027410207943</v>
      </c>
      <c r="F7" s="3">
        <f>(F5-2.3218)/5.742</f>
        <v>-0.40435388366422853</v>
      </c>
      <c r="G7" s="4">
        <f t="shared" ref="G7:G14" si="0">AVERAGE(C7:F7)</f>
        <v>8.3215855758258211E-2</v>
      </c>
    </row>
    <row r="8" spans="1:7" ht="15.6" x14ac:dyDescent="0.3">
      <c r="A8" t="s">
        <v>9</v>
      </c>
      <c r="C8" s="3">
        <f>(C5-59.409)/77.923</f>
        <v>-0.76240647819000806</v>
      </c>
      <c r="D8" s="3">
        <f>(D5-0.9119)/1.5204</f>
        <v>-0.59977637463825317</v>
      </c>
      <c r="E8" s="3">
        <f>(E5-9.7358)/36.311</f>
        <v>-0.26812260747431904</v>
      </c>
      <c r="F8" s="3">
        <f>(F5-9.2862)/5.6211</f>
        <v>-1.6520254042803009</v>
      </c>
      <c r="G8" s="4">
        <f t="shared" si="0"/>
        <v>-0.8205827161457202</v>
      </c>
    </row>
    <row r="9" spans="1:7" ht="15.6" x14ac:dyDescent="0.3">
      <c r="A9" t="s">
        <v>10</v>
      </c>
      <c r="C9" s="3">
        <f>(C5+72.161)/60.973</f>
        <v>1.1834910534170864</v>
      </c>
      <c r="D9" s="3">
        <f>(D5+2.4415)/1.2713</f>
        <v>1.9204751042240225</v>
      </c>
      <c r="E9" s="3">
        <f>(E5+9.9856)/29.598</f>
        <v>0.33737414690181772</v>
      </c>
      <c r="F9" s="3">
        <f>(F5+3.2574)/5.6064</f>
        <v>0.58101455479452058</v>
      </c>
      <c r="G9" s="4">
        <f t="shared" si="0"/>
        <v>1.0055887148343619</v>
      </c>
    </row>
    <row r="10" spans="1:7" ht="15.6" x14ac:dyDescent="0.3">
      <c r="A10" t="s">
        <v>11</v>
      </c>
      <c r="C10" s="3">
        <f>(C5+131.53)/68.793</f>
        <v>1.9119677874202317</v>
      </c>
      <c r="D10" s="3">
        <f>(D5+4.9181)/1.5798</f>
        <v>3.1131155842511706</v>
      </c>
      <c r="E10" s="3">
        <f>(E5+63.161)/36.973</f>
        <v>1.708300651827009</v>
      </c>
      <c r="F10" s="3">
        <f>(F5+11.775)/5.875</f>
        <v>2.0042553191489363</v>
      </c>
      <c r="G10" s="4">
        <f t="shared" si="0"/>
        <v>2.1844098356618371</v>
      </c>
    </row>
    <row r="11" spans="1:7" ht="15.6" x14ac:dyDescent="0.3">
      <c r="A11" t="s">
        <v>12</v>
      </c>
      <c r="C11" s="3">
        <f>(C5+101.42)/56.513</f>
        <v>1.7946313237662133</v>
      </c>
      <c r="D11" s="3">
        <f>(D5+3.0734)/0.9415</f>
        <v>3.2643653744025491</v>
      </c>
      <c r="E11" s="3">
        <f>(E5+23.087)/26.221</f>
        <v>0.88047747988253688</v>
      </c>
      <c r="F11" s="3">
        <f>(F5+5.9617)/5.0957</f>
        <v>1.1699472103930766</v>
      </c>
      <c r="G11" s="4">
        <f t="shared" si="0"/>
        <v>1.7773553471110941</v>
      </c>
    </row>
    <row r="12" spans="1:7" ht="15.6" x14ac:dyDescent="0.3">
      <c r="A12" t="s">
        <v>13</v>
      </c>
      <c r="C12" s="3">
        <f>(C5+130.69)/71.098</f>
        <v>1.8381670370474557</v>
      </c>
      <c r="D12" s="3">
        <f>(D5+2.8388)/1.7154</f>
        <v>1.6548909875247755</v>
      </c>
      <c r="E12" s="3">
        <f>(E5+38.836)/39.348</f>
        <v>0.9869879028158991</v>
      </c>
      <c r="F12" s="3">
        <f>(F5+6.883)/6.5426</f>
        <v>1.0520282456515757</v>
      </c>
      <c r="G12" s="4">
        <f t="shared" si="0"/>
        <v>1.3830185432599265</v>
      </c>
    </row>
    <row r="13" spans="1:7" ht="15.6" x14ac:dyDescent="0.3">
      <c r="A13" t="s">
        <v>14</v>
      </c>
      <c r="C13" s="3">
        <f>(C5+143.98)/61.309</f>
        <v>2.3484317147563978</v>
      </c>
      <c r="D13" s="3">
        <f>(D5+2.6686)/1.141</f>
        <v>2.3388255915863279</v>
      </c>
      <c r="E13" s="3">
        <f>(E5+33.644)/27.827</f>
        <v>1.2090415783232111</v>
      </c>
      <c r="F13" s="3">
        <f>(F5+12.534)/6.6037</f>
        <v>1.8980268637279103</v>
      </c>
      <c r="G13" s="4">
        <f t="shared" si="0"/>
        <v>1.9485814370984618</v>
      </c>
    </row>
    <row r="14" spans="1:7" ht="15.6" x14ac:dyDescent="0.3">
      <c r="A14" t="s">
        <v>15</v>
      </c>
      <c r="C14" s="3">
        <f>(C5-64.921)/53.553</f>
        <v>-1.2122756895038562</v>
      </c>
      <c r="D14" s="3">
        <f>(D5-0.9622)/1.0931</f>
        <v>-0.88024883359253503</v>
      </c>
      <c r="E14" s="3">
        <f>(E5-24.408)/26.832</f>
        <v>-0.90966010733452596</v>
      </c>
      <c r="F14" s="3">
        <f>(F5-5.0984)/4.9335</f>
        <v>-1.0334245464680245</v>
      </c>
      <c r="G14" s="4">
        <f t="shared" si="0"/>
        <v>-1.0089022942247354</v>
      </c>
    </row>
    <row r="15" spans="1:7" ht="15.6" x14ac:dyDescent="0.3">
      <c r="C15" s="5">
        <f>AVERAGE(C6:C14)</f>
        <v>0.7154995916161303</v>
      </c>
      <c r="D15" s="5">
        <f t="shared" ref="D15:F15" si="1">AVERAGE(D6:D14)</f>
        <v>1.0595430665648846</v>
      </c>
      <c r="E15" s="5">
        <f t="shared" si="1"/>
        <v>0.42264077686514095</v>
      </c>
      <c r="F15" s="5">
        <f t="shared" si="1"/>
        <v>0.14520486243377401</v>
      </c>
      <c r="G15" s="6"/>
    </row>
    <row r="16" spans="1:7" x14ac:dyDescent="0.25">
      <c r="C16" s="6"/>
      <c r="D16" s="6"/>
      <c r="E16" s="6"/>
      <c r="F16" s="6"/>
      <c r="G16" s="6"/>
    </row>
    <row r="17" spans="1:7" ht="15.6" x14ac:dyDescent="0.3">
      <c r="A17" t="s">
        <v>16</v>
      </c>
      <c r="C17" s="7">
        <f>(G6+G7+G8+G9+G10+G11+G12+G13+G14+C15+D15+E15+F15)/13</f>
        <v>0.58572207436998258</v>
      </c>
      <c r="D17" s="6"/>
      <c r="E17" s="6"/>
      <c r="F17" s="6"/>
      <c r="G17" s="6"/>
    </row>
  </sheetData>
  <sheetProtection algorithmName="SHA-512" hashValue="BY+AS8eDOvYKjUn3yWdyu7Yob3lEhELatJLSrJZZdVy3im8aYUTwLlgteArnYCEWIzvZdvmp0POsoRE3gcj9Vg==" saltValue="iZ24yMJRLJDyRfu0Gl8sJg==" spinCount="100000" sheet="1" objects="1" scenarios="1"/>
  <mergeCells count="1"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Arnold, Terry (FHWA)</dc:creator>
  <cp:lastModifiedBy>Arnold, Terry (FHWA)</cp:lastModifiedBy>
  <dcterms:created xsi:type="dcterms:W3CDTF">2018-02-27T13:04:05Z</dcterms:created>
  <dcterms:modified xsi:type="dcterms:W3CDTF">2018-03-29T14:37:22Z</dcterms:modified>
</cp:coreProperties>
</file>